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amProject1\게임 기획파일\"/>
    </mc:Choice>
  </mc:AlternateContent>
  <bookViews>
    <workbookView xWindow="-120" yWindow="-120" windowWidth="29040" windowHeight="15840" tabRatio="599" firstSheet="12" activeTab="12"/>
  </bookViews>
  <sheets>
    <sheet name="전체 시스템" sheetId="1" r:id="rId1"/>
    <sheet name="훈련 시스템" sheetId="2" r:id="rId2"/>
    <sheet name="훈련 가격 DB" sheetId="3" r:id="rId3"/>
    <sheet name="얻는 식량 DB" sheetId="4" r:id="rId4"/>
    <sheet name="몬스터 시스템" sheetId="5" r:id="rId5"/>
    <sheet name="몬스터DB" sheetId="6" r:id="rId6"/>
    <sheet name="무기 시스템" sheetId="7" r:id="rId7"/>
    <sheet name="무기 공격력 DB" sheetId="8" r:id="rId8"/>
    <sheet name="무기 가격 DB" sheetId="9" r:id="rId9"/>
    <sheet name="보물 시스템" sheetId="10" r:id="rId10"/>
    <sheet name="보물 효과DB" sheetId="11" r:id="rId11"/>
    <sheet name="보물 가격 DB" sheetId="12" r:id="rId12"/>
    <sheet name="스폐셜 보물DB" sheetId="13" r:id="rId13"/>
    <sheet name="상점 시스템" sheetId="19" r:id="rId14"/>
    <sheet name="무기 스킨 DB" sheetId="21" r:id="rId15"/>
    <sheet name="복장 스킨 DB" sheetId="22" r:id="rId16"/>
    <sheet name="수색 시스템" sheetId="14" r:id="rId17"/>
    <sheet name="수색 보물 DB" sheetId="15" r:id="rId18"/>
    <sheet name="보스 도감 시스템" sheetId="16" r:id="rId19"/>
    <sheet name="보스 도감 DB" sheetId="17" r:id="rId20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6" l="1"/>
  <c r="B21" i="8" l="1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D17" i="10" l="1"/>
  <c r="E17" i="10" s="1"/>
  <c r="F17" i="10" s="1"/>
  <c r="G17" i="10" s="1"/>
  <c r="H17" i="10" s="1"/>
  <c r="I17" i="10" s="1"/>
  <c r="J17" i="10" s="1"/>
  <c r="K17" i="10" s="1"/>
  <c r="L17" i="10" s="1"/>
  <c r="E16" i="10"/>
  <c r="F16" i="10" s="1"/>
  <c r="G16" i="10" s="1"/>
  <c r="H16" i="10" s="1"/>
  <c r="I16" i="10" s="1"/>
  <c r="J16" i="10" s="1"/>
  <c r="K16" i="10" s="1"/>
  <c r="G2" i="4" l="1"/>
  <c r="G3" i="4"/>
  <c r="E17" i="14" l="1"/>
  <c r="F17" i="14" s="1"/>
  <c r="G17" i="14" s="1"/>
  <c r="H17" i="14" s="1"/>
  <c r="I17" i="14" s="1"/>
  <c r="J17" i="14" s="1"/>
  <c r="K17" i="14" s="1"/>
  <c r="L17" i="14" s="1"/>
  <c r="C18" i="14" s="1"/>
  <c r="D18" i="14" s="1"/>
  <c r="E18" i="14" l="1"/>
  <c r="F18" i="14" s="1"/>
  <c r="G18" i="14" s="1"/>
  <c r="H18" i="14" s="1"/>
  <c r="I18" i="14" s="1"/>
  <c r="J18" i="14" s="1"/>
  <c r="K18" i="14" s="1"/>
  <c r="L18" i="14" s="1"/>
  <c r="C19" i="14" s="1"/>
  <c r="D19" i="14" s="1"/>
  <c r="D36" i="7"/>
  <c r="E36" i="7" s="1"/>
  <c r="F36" i="7" s="1"/>
  <c r="G36" i="7" s="1"/>
  <c r="H36" i="7" s="1"/>
  <c r="I36" i="7" s="1"/>
  <c r="J36" i="7" s="1"/>
  <c r="K36" i="7" s="1"/>
  <c r="L36" i="7" s="1"/>
  <c r="C37" i="7" s="1"/>
  <c r="D37" i="7" s="1"/>
  <c r="E37" i="7" s="1"/>
  <c r="F37" i="7" s="1"/>
  <c r="G37" i="7" s="1"/>
  <c r="H37" i="7" s="1"/>
  <c r="I37" i="7" s="1"/>
  <c r="J37" i="7" s="1"/>
  <c r="K37" i="7" s="1"/>
  <c r="L37" i="7" s="1"/>
  <c r="C38" i="7" s="1"/>
  <c r="D38" i="7" s="1"/>
  <c r="E38" i="7" s="1"/>
  <c r="F38" i="7" s="1"/>
  <c r="G38" i="7" s="1"/>
  <c r="H38" i="7" s="1"/>
  <c r="I38" i="7" s="1"/>
  <c r="J38" i="7" s="1"/>
  <c r="K38" i="7" s="1"/>
  <c r="L38" i="7" s="1"/>
  <c r="C39" i="7" s="1"/>
  <c r="D39" i="7" s="1"/>
  <c r="E39" i="7" s="1"/>
  <c r="F39" i="7" s="1"/>
  <c r="G39" i="7" s="1"/>
  <c r="H39" i="7" s="1"/>
  <c r="I39" i="7" s="1"/>
  <c r="J39" i="7" s="1"/>
  <c r="K39" i="7" s="1"/>
  <c r="L39" i="7" s="1"/>
  <c r="D35" i="7"/>
  <c r="E35" i="7" s="1"/>
  <c r="F35" i="7" s="1"/>
  <c r="G35" i="7" s="1"/>
  <c r="H35" i="7" s="1"/>
  <c r="I35" i="7" s="1"/>
  <c r="J35" i="7" s="1"/>
  <c r="K35" i="7" s="1"/>
  <c r="L35" i="7" s="1"/>
  <c r="D34" i="7"/>
  <c r="E34" i="7" s="1"/>
  <c r="F34" i="7" s="1"/>
  <c r="G34" i="7" s="1"/>
  <c r="H34" i="7" s="1"/>
  <c r="I34" i="7" s="1"/>
  <c r="J34" i="7" s="1"/>
  <c r="K34" i="7" s="1"/>
  <c r="L34" i="7" s="1"/>
  <c r="D33" i="7"/>
  <c r="E33" i="7" s="1"/>
  <c r="F33" i="7" s="1"/>
  <c r="G33" i="7" s="1"/>
  <c r="H33" i="7" s="1"/>
  <c r="I33" i="7" s="1"/>
  <c r="J33" i="7" s="1"/>
  <c r="K33" i="7" s="1"/>
  <c r="L33" i="7" s="1"/>
  <c r="E32" i="7"/>
  <c r="F32" i="7" s="1"/>
  <c r="G32" i="7" s="1"/>
  <c r="H32" i="7" s="1"/>
  <c r="I32" i="7" s="1"/>
  <c r="J32" i="7" s="1"/>
  <c r="K32" i="7" s="1"/>
  <c r="D27" i="7"/>
  <c r="E27" i="7" s="1"/>
  <c r="F27" i="7" s="1"/>
  <c r="G27" i="7" s="1"/>
  <c r="H27" i="7" s="1"/>
  <c r="I27" i="7" s="1"/>
  <c r="J27" i="7" s="1"/>
  <c r="K27" i="7" s="1"/>
  <c r="L27" i="7" s="1"/>
  <c r="D26" i="7"/>
  <c r="E26" i="7" s="1"/>
  <c r="F26" i="7" s="1"/>
  <c r="G26" i="7" s="1"/>
  <c r="H26" i="7" s="1"/>
  <c r="I26" i="7" s="1"/>
  <c r="J26" i="7" s="1"/>
  <c r="K26" i="7" s="1"/>
  <c r="L26" i="7" s="1"/>
  <c r="M26" i="7" s="1"/>
  <c r="C26" i="7"/>
  <c r="C27" i="7" s="1"/>
  <c r="C22" i="7"/>
  <c r="C23" i="7" s="1"/>
  <c r="C24" i="7" s="1"/>
  <c r="D24" i="7" s="1"/>
  <c r="E24" i="7" s="1"/>
  <c r="F24" i="7" s="1"/>
  <c r="G24" i="7" s="1"/>
  <c r="H24" i="7" s="1"/>
  <c r="I24" i="7" s="1"/>
  <c r="J24" i="7" s="1"/>
  <c r="K24" i="7" s="1"/>
  <c r="L24" i="7" s="1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B3" i="6"/>
  <c r="C3" i="6" s="1"/>
  <c r="C2" i="6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17" i="2"/>
  <c r="F17" i="2" s="1"/>
  <c r="G17" i="2" s="1"/>
  <c r="H17" i="2" s="1"/>
  <c r="I17" i="2" s="1"/>
  <c r="J17" i="2" s="1"/>
  <c r="K17" i="2" s="1"/>
  <c r="L17" i="2" s="1"/>
  <c r="C18" i="2" s="1"/>
  <c r="D18" i="2" s="1"/>
  <c r="E18" i="2" s="1"/>
  <c r="F18" i="2" s="1"/>
  <c r="G18" i="2" s="1"/>
  <c r="H18" i="2" s="1"/>
  <c r="I18" i="2" s="1"/>
  <c r="J18" i="2" s="1"/>
  <c r="K18" i="2" s="1"/>
  <c r="L18" i="2" s="1"/>
  <c r="C19" i="2" s="1"/>
  <c r="D19" i="2" s="1"/>
  <c r="E19" i="2" s="1"/>
  <c r="F19" i="2" s="1"/>
  <c r="G19" i="2" s="1"/>
  <c r="H19" i="2" s="1"/>
  <c r="I19" i="2" s="1"/>
  <c r="J19" i="2" s="1"/>
  <c r="K19" i="2" s="1"/>
  <c r="L19" i="2" s="1"/>
  <c r="C20" i="2" s="1"/>
  <c r="D20" i="2" s="1"/>
  <c r="E20" i="2" s="1"/>
  <c r="F20" i="2" s="1"/>
  <c r="G20" i="2" s="1"/>
  <c r="H20" i="2" s="1"/>
  <c r="I20" i="2" s="1"/>
  <c r="J20" i="2" s="1"/>
  <c r="K20" i="2" s="1"/>
  <c r="L20" i="2" s="1"/>
  <c r="C21" i="2" s="1"/>
  <c r="D21" i="2" s="1"/>
  <c r="E21" i="2" s="1"/>
  <c r="F21" i="2" s="1"/>
  <c r="G21" i="2" s="1"/>
  <c r="H21" i="2" s="1"/>
  <c r="I21" i="2" s="1"/>
  <c r="J21" i="2" s="1"/>
  <c r="K21" i="2" s="1"/>
  <c r="L21" i="2" s="1"/>
  <c r="C22" i="2" s="1"/>
  <c r="D22" i="2" s="1"/>
  <c r="E22" i="2" s="1"/>
  <c r="F22" i="2" s="1"/>
  <c r="G22" i="2" s="1"/>
  <c r="H22" i="2" s="1"/>
  <c r="I22" i="2" s="1"/>
  <c r="J22" i="2" s="1"/>
  <c r="K22" i="2" s="1"/>
  <c r="L22" i="2" s="1"/>
  <c r="C23" i="2" s="1"/>
  <c r="D23" i="2" s="1"/>
  <c r="E23" i="2" s="1"/>
  <c r="F23" i="2" s="1"/>
  <c r="G23" i="2" s="1"/>
  <c r="H23" i="2" s="1"/>
  <c r="I23" i="2" s="1"/>
  <c r="J23" i="2" s="1"/>
  <c r="K23" i="2" s="1"/>
  <c r="L23" i="2" s="1"/>
  <c r="C24" i="2" s="1"/>
  <c r="D24" i="2" s="1"/>
  <c r="E24" i="2" s="1"/>
  <c r="F24" i="2" s="1"/>
  <c r="G24" i="2" s="1"/>
  <c r="H24" i="2" s="1"/>
  <c r="I24" i="2" s="1"/>
  <c r="J24" i="2" s="1"/>
  <c r="K24" i="2" s="1"/>
  <c r="L24" i="2" s="1"/>
  <c r="C25" i="2" s="1"/>
  <c r="D25" i="2" s="1"/>
  <c r="E25" i="2" s="1"/>
  <c r="F25" i="2" s="1"/>
  <c r="G25" i="2" s="1"/>
  <c r="H25" i="2" s="1"/>
  <c r="I25" i="2" s="1"/>
  <c r="J25" i="2" s="1"/>
  <c r="K25" i="2" s="1"/>
  <c r="L25" i="2" s="1"/>
  <c r="C26" i="2" s="1"/>
  <c r="D26" i="2" s="1"/>
  <c r="E26" i="2" s="1"/>
  <c r="F26" i="2" s="1"/>
  <c r="G26" i="2" s="1"/>
  <c r="H26" i="2" s="1"/>
  <c r="I26" i="2" s="1"/>
  <c r="J26" i="2" s="1"/>
  <c r="K26" i="2" s="1"/>
  <c r="L26" i="2" s="1"/>
  <c r="E19" i="14" l="1"/>
  <c r="F19" i="14" s="1"/>
  <c r="G19" i="14" s="1"/>
  <c r="H19" i="14" s="1"/>
  <c r="I19" i="14" s="1"/>
  <c r="J19" i="14" s="1"/>
  <c r="K19" i="14" s="1"/>
  <c r="L19" i="14" s="1"/>
  <c r="C20" i="14" s="1"/>
  <c r="D20" i="14" s="1"/>
  <c r="B4" i="6"/>
  <c r="L16" i="10"/>
  <c r="E20" i="14" l="1"/>
  <c r="F20" i="14" s="1"/>
  <c r="G20" i="14" s="1"/>
  <c r="H20" i="14" s="1"/>
  <c r="I20" i="14" s="1"/>
  <c r="J20" i="14" s="1"/>
  <c r="K20" i="14" s="1"/>
  <c r="L20" i="14" s="1"/>
  <c r="C21" i="14" s="1"/>
  <c r="D21" i="14" s="1"/>
  <c r="C17" i="10"/>
  <c r="C4" i="6"/>
  <c r="B5" i="6"/>
  <c r="E21" i="14" l="1"/>
  <c r="F21" i="14" s="1"/>
  <c r="G21" i="14" s="1"/>
  <c r="H21" i="14" s="1"/>
  <c r="I21" i="14" s="1"/>
  <c r="J21" i="14" s="1"/>
  <c r="K21" i="14" s="1"/>
  <c r="L21" i="14" s="1"/>
  <c r="C18" i="10"/>
  <c r="D18" i="10" s="1"/>
  <c r="E18" i="10" s="1"/>
  <c r="F18" i="10" s="1"/>
  <c r="G18" i="10" s="1"/>
  <c r="H18" i="10" s="1"/>
  <c r="I18" i="10" s="1"/>
  <c r="J18" i="10" s="1"/>
  <c r="K18" i="10" s="1"/>
  <c r="L18" i="10" s="1"/>
  <c r="C19" i="10" s="1"/>
  <c r="D19" i="10" s="1"/>
  <c r="E19" i="10" s="1"/>
  <c r="F19" i="10" s="1"/>
  <c r="G19" i="10" s="1"/>
  <c r="H19" i="10" s="1"/>
  <c r="I19" i="10" s="1"/>
  <c r="J19" i="10" s="1"/>
  <c r="K19" i="10" s="1"/>
  <c r="L19" i="10" s="1"/>
  <c r="C20" i="10" s="1"/>
  <c r="D20" i="10" s="1"/>
  <c r="E20" i="10" s="1"/>
  <c r="F20" i="10" s="1"/>
  <c r="G20" i="10" s="1"/>
  <c r="H20" i="10" s="1"/>
  <c r="I20" i="10" s="1"/>
  <c r="J20" i="10" s="1"/>
  <c r="K20" i="10" s="1"/>
  <c r="L20" i="10" s="1"/>
  <c r="C21" i="10" s="1"/>
  <c r="D21" i="10" s="1"/>
  <c r="E21" i="10" s="1"/>
  <c r="F21" i="10" s="1"/>
  <c r="G21" i="10" s="1"/>
  <c r="H21" i="10" s="1"/>
  <c r="I21" i="10" s="1"/>
  <c r="J21" i="10" s="1"/>
  <c r="K21" i="10" s="1"/>
  <c r="L21" i="10" s="1"/>
  <c r="C22" i="10" s="1"/>
  <c r="D22" i="10" s="1"/>
  <c r="E22" i="10" s="1"/>
  <c r="F22" i="10" s="1"/>
  <c r="G22" i="10" s="1"/>
  <c r="H22" i="10" s="1"/>
  <c r="I22" i="10" s="1"/>
  <c r="J22" i="10" s="1"/>
  <c r="K22" i="10" s="1"/>
  <c r="L22" i="10" s="1"/>
  <c r="C23" i="10" s="1"/>
  <c r="D23" i="10" s="1"/>
  <c r="E23" i="10" s="1"/>
  <c r="F23" i="10" s="1"/>
  <c r="G23" i="10" s="1"/>
  <c r="H23" i="10" s="1"/>
  <c r="I23" i="10" s="1"/>
  <c r="J23" i="10" s="1"/>
  <c r="K23" i="10" s="1"/>
  <c r="L23" i="10" s="1"/>
  <c r="C24" i="10" s="1"/>
  <c r="D24" i="10" s="1"/>
  <c r="E24" i="10" s="1"/>
  <c r="F24" i="10" s="1"/>
  <c r="G24" i="10" s="1"/>
  <c r="H24" i="10" s="1"/>
  <c r="I24" i="10" s="1"/>
  <c r="J24" i="10" s="1"/>
  <c r="K24" i="10" s="1"/>
  <c r="L24" i="10" s="1"/>
  <c r="C25" i="10" s="1"/>
  <c r="D25" i="10" s="1"/>
  <c r="E25" i="10" s="1"/>
  <c r="F25" i="10" s="1"/>
  <c r="G25" i="10" s="1"/>
  <c r="H25" i="10" s="1"/>
  <c r="I25" i="10" s="1"/>
  <c r="J25" i="10" s="1"/>
  <c r="K25" i="10" s="1"/>
  <c r="L25" i="10" s="1"/>
  <c r="C26" i="10" s="1"/>
  <c r="C22" i="14"/>
  <c r="D22" i="14" s="1"/>
  <c r="C5" i="6"/>
  <c r="B6" i="6"/>
  <c r="E22" i="14" l="1"/>
  <c r="F22" i="14" s="1"/>
  <c r="G22" i="14" s="1"/>
  <c r="H22" i="14" s="1"/>
  <c r="I22" i="14" s="1"/>
  <c r="J22" i="14" s="1"/>
  <c r="K22" i="14" s="1"/>
  <c r="L22" i="14" s="1"/>
  <c r="G27" i="10"/>
  <c r="C6" i="6"/>
  <c r="B7" i="6"/>
  <c r="C23" i="14" l="1"/>
  <c r="D23" i="14" s="1"/>
  <c r="C7" i="6"/>
  <c r="B8" i="6"/>
  <c r="E23" i="14" l="1"/>
  <c r="F23" i="14" s="1"/>
  <c r="G23" i="14" s="1"/>
  <c r="H23" i="14" s="1"/>
  <c r="I23" i="14" s="1"/>
  <c r="J23" i="14" s="1"/>
  <c r="K23" i="14" s="1"/>
  <c r="L23" i="14" s="1"/>
  <c r="C8" i="6"/>
  <c r="B9" i="6"/>
  <c r="C24" i="14" l="1"/>
  <c r="D24" i="14" s="1"/>
  <c r="C9" i="6"/>
  <c r="B10" i="6"/>
  <c r="E24" i="14" l="1"/>
  <c r="F24" i="14" s="1"/>
  <c r="G24" i="14" s="1"/>
  <c r="H24" i="14" s="1"/>
  <c r="I24" i="14" s="1"/>
  <c r="J24" i="14" s="1"/>
  <c r="K24" i="14" s="1"/>
  <c r="L24" i="14" s="1"/>
  <c r="C25" i="14" s="1"/>
  <c r="D25" i="14" s="1"/>
  <c r="C10" i="6"/>
  <c r="B11" i="6"/>
  <c r="E25" i="14" l="1"/>
  <c r="F25" i="14" s="1"/>
  <c r="G25" i="14" s="1"/>
  <c r="H25" i="14" s="1"/>
  <c r="I25" i="14" s="1"/>
  <c r="J25" i="14" s="1"/>
  <c r="K25" i="14" s="1"/>
  <c r="L25" i="14" s="1"/>
  <c r="C26" i="14"/>
  <c r="C11" i="6"/>
  <c r="B12" i="6"/>
  <c r="D26" i="14" l="1"/>
  <c r="C12" i="6"/>
  <c r="B13" i="6"/>
  <c r="E26" i="14" l="1"/>
  <c r="F26" i="14" s="1"/>
  <c r="G26" i="14" s="1"/>
  <c r="H26" i="14" s="1"/>
  <c r="I26" i="14" s="1"/>
  <c r="J26" i="14" s="1"/>
  <c r="K26" i="14" s="1"/>
  <c r="L26" i="14" s="1"/>
  <c r="C27" i="14" s="1"/>
  <c r="D27" i="14" s="1"/>
  <c r="C13" i="6"/>
  <c r="B14" i="6"/>
  <c r="E27" i="14" l="1"/>
  <c r="F27" i="14" s="1"/>
  <c r="G27" i="14" s="1"/>
  <c r="H27" i="14" s="1"/>
  <c r="I27" i="14" s="1"/>
  <c r="J27" i="14" s="1"/>
  <c r="K27" i="14" s="1"/>
  <c r="L27" i="14" s="1"/>
  <c r="C14" i="6"/>
  <c r="B15" i="6"/>
  <c r="C15" i="6" l="1"/>
  <c r="B16" i="6"/>
  <c r="C16" i="6" l="1"/>
  <c r="B17" i="6"/>
  <c r="C17" i="6" l="1"/>
  <c r="B18" i="6"/>
  <c r="C18" i="6" l="1"/>
  <c r="B19" i="6"/>
  <c r="C19" i="6" l="1"/>
  <c r="B20" i="6"/>
  <c r="C20" i="6" l="1"/>
  <c r="B21" i="6"/>
  <c r="C21" i="6" l="1"/>
  <c r="B22" i="6"/>
  <c r="C22" i="6" l="1"/>
  <c r="B23" i="6"/>
  <c r="C23" i="6" l="1"/>
  <c r="B24" i="6"/>
  <c r="C24" i="6" l="1"/>
  <c r="B25" i="6"/>
  <c r="C25" i="6" l="1"/>
  <c r="B26" i="6"/>
  <c r="C26" i="6" l="1"/>
  <c r="B27" i="6"/>
  <c r="C27" i="6" l="1"/>
  <c r="B28" i="6"/>
  <c r="C28" i="6" l="1"/>
  <c r="B29" i="6"/>
  <c r="C29" i="6" l="1"/>
  <c r="B30" i="6"/>
  <c r="C30" i="6" l="1"/>
  <c r="B31" i="6"/>
  <c r="C31" i="6" l="1"/>
  <c r="B32" i="6"/>
  <c r="C32" i="6" l="1"/>
  <c r="B33" i="6"/>
  <c r="C33" i="6" l="1"/>
  <c r="B34" i="6"/>
  <c r="C34" i="6" l="1"/>
  <c r="B35" i="6"/>
  <c r="C35" i="6" l="1"/>
  <c r="B36" i="6"/>
  <c r="C36" i="6" l="1"/>
  <c r="B37" i="6"/>
  <c r="C37" i="6" l="1"/>
  <c r="B38" i="6"/>
  <c r="C38" i="6" l="1"/>
  <c r="B39" i="6"/>
  <c r="C39" i="6" l="1"/>
  <c r="B40" i="6"/>
  <c r="C40" i="6" l="1"/>
  <c r="B41" i="6"/>
  <c r="C41" i="6" l="1"/>
  <c r="B42" i="6"/>
  <c r="C42" i="6" l="1"/>
  <c r="B43" i="6"/>
  <c r="C43" i="6" l="1"/>
  <c r="B44" i="6"/>
  <c r="C44" i="6" l="1"/>
  <c r="B45" i="6"/>
  <c r="C45" i="6" l="1"/>
  <c r="B46" i="6"/>
  <c r="C46" i="6" l="1"/>
  <c r="B47" i="6"/>
  <c r="C47" i="6" l="1"/>
  <c r="B48" i="6"/>
  <c r="B49" i="6" l="1"/>
  <c r="C48" i="6"/>
  <c r="B50" i="6" l="1"/>
  <c r="C49" i="6"/>
  <c r="B51" i="6" l="1"/>
  <c r="C50" i="6"/>
  <c r="B52" i="6" l="1"/>
  <c r="C51" i="6"/>
  <c r="B53" i="6" l="1"/>
  <c r="C52" i="6"/>
  <c r="B54" i="6" l="1"/>
  <c r="C53" i="6"/>
  <c r="B55" i="6" l="1"/>
  <c r="C54" i="6"/>
  <c r="B56" i="6" l="1"/>
  <c r="C55" i="6"/>
  <c r="B57" i="6" l="1"/>
  <c r="C56" i="6"/>
  <c r="B58" i="6" l="1"/>
  <c r="C57" i="6"/>
  <c r="B59" i="6" l="1"/>
  <c r="C58" i="6"/>
  <c r="B60" i="6" l="1"/>
  <c r="C59" i="6"/>
  <c r="B61" i="6" l="1"/>
  <c r="C60" i="6"/>
  <c r="C61" i="6" l="1"/>
  <c r="B62" i="6"/>
  <c r="B63" i="6" l="1"/>
  <c r="C62" i="6"/>
  <c r="B64" i="6" l="1"/>
  <c r="C63" i="6"/>
  <c r="B65" i="6" l="1"/>
  <c r="C64" i="6"/>
  <c r="B66" i="6" l="1"/>
  <c r="C65" i="6"/>
  <c r="B67" i="6" l="1"/>
  <c r="C66" i="6"/>
  <c r="B68" i="6" l="1"/>
  <c r="C67" i="6"/>
  <c r="B69" i="6" l="1"/>
  <c r="C68" i="6"/>
  <c r="B70" i="6" l="1"/>
  <c r="C69" i="6"/>
  <c r="B71" i="6" l="1"/>
  <c r="C70" i="6"/>
  <c r="B72" i="6" l="1"/>
  <c r="C71" i="6"/>
  <c r="B73" i="6" l="1"/>
  <c r="C72" i="6"/>
  <c r="C73" i="6" l="1"/>
  <c r="B74" i="6"/>
  <c r="B75" i="6" l="1"/>
  <c r="C74" i="6"/>
  <c r="B76" i="6" l="1"/>
  <c r="C75" i="6"/>
  <c r="B77" i="6" l="1"/>
  <c r="C76" i="6"/>
  <c r="C77" i="6" l="1"/>
  <c r="B78" i="6"/>
  <c r="B79" i="6" l="1"/>
  <c r="C78" i="6"/>
  <c r="B80" i="6" l="1"/>
  <c r="C79" i="6"/>
  <c r="B81" i="6" l="1"/>
  <c r="C80" i="6"/>
  <c r="B82" i="6" l="1"/>
  <c r="C81" i="6"/>
  <c r="B83" i="6" l="1"/>
  <c r="C82" i="6"/>
  <c r="B84" i="6" l="1"/>
  <c r="C83" i="6"/>
  <c r="B85" i="6" l="1"/>
  <c r="C84" i="6"/>
  <c r="B86" i="6" l="1"/>
  <c r="C85" i="6"/>
  <c r="B87" i="6" l="1"/>
  <c r="C86" i="6"/>
  <c r="B88" i="6" l="1"/>
  <c r="C87" i="6"/>
  <c r="B89" i="6" l="1"/>
  <c r="C88" i="6"/>
  <c r="C89" i="6" l="1"/>
  <c r="B90" i="6"/>
  <c r="B91" i="6" l="1"/>
  <c r="C90" i="6"/>
  <c r="B92" i="6" l="1"/>
  <c r="C91" i="6"/>
  <c r="B93" i="6" l="1"/>
  <c r="C92" i="6"/>
  <c r="C93" i="6" l="1"/>
  <c r="B94" i="6"/>
  <c r="B95" i="6" l="1"/>
  <c r="C94" i="6"/>
  <c r="B96" i="6" l="1"/>
  <c r="C95" i="6"/>
  <c r="B97" i="6" l="1"/>
  <c r="C96" i="6"/>
  <c r="C97" i="6" l="1"/>
  <c r="B98" i="6"/>
  <c r="B99" i="6" l="1"/>
  <c r="C98" i="6"/>
  <c r="B100" i="6" l="1"/>
  <c r="C99" i="6"/>
  <c r="B101" i="6" l="1"/>
  <c r="C101" i="6" s="1"/>
  <c r="C100" i="6"/>
</calcChain>
</file>

<file path=xl/comments1.xml><?xml version="1.0" encoding="utf-8"?>
<comments xmlns="http://schemas.openxmlformats.org/spreadsheetml/2006/main">
  <authors>
    <author>고지완</author>
  </authors>
  <commentList>
    <comment ref="C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구입할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</rPr>
          <t>(</t>
        </r>
        <r>
          <rPr>
            <sz val="9"/>
            <color rgb="FF000000"/>
            <rFont val="돋움"/>
            <family val="3"/>
            <charset val="129"/>
          </rPr>
          <t>식량</t>
        </r>
        <r>
          <rPr>
            <sz val="9"/>
            <color rgb="FF000000"/>
            <rFont val="Tahoma"/>
          </rPr>
          <t>)</t>
        </r>
      </text>
    </comment>
    <comment ref="D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증가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E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처음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값
</t>
        </r>
        <r>
          <rPr>
            <sz val="9"/>
            <color rgb="FF000000"/>
            <rFont val="Tahoma"/>
            <family val="2"/>
          </rPr>
          <t xml:space="preserve">10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130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1820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27300…
   13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 xml:space="preserve">     14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 xml:space="preserve">     15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 xml:space="preserve">        ( +1</t>
        </r>
        <r>
          <rPr>
            <sz val="9"/>
            <color rgb="FF000000"/>
            <rFont val="돋움"/>
            <family val="3"/>
            <charset val="129"/>
          </rPr>
          <t>배씩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증가</t>
        </r>
        <r>
          <rPr>
            <sz val="9"/>
            <color rgb="FF000000"/>
            <rFont val="Tahoma"/>
            <family val="2"/>
          </rPr>
          <t>)</t>
        </r>
      </text>
    </comment>
    <comment ref="F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훈련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최대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레벨</t>
        </r>
        <r>
          <rPr>
            <sz val="9"/>
            <color rgb="FF000000"/>
            <rFont val="Tahoma"/>
            <family val="2"/>
          </rPr>
          <t xml:space="preserve"> (1000Lv)</t>
        </r>
      </text>
    </comment>
  </commentList>
</comments>
</file>

<file path=xl/comments10.xml><?xml version="1.0" encoding="utf-8"?>
<comments xmlns="http://schemas.openxmlformats.org/spreadsheetml/2006/main">
  <authors>
    <author>고지완</author>
  </authors>
  <commentList>
    <comment ref="F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1LV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</commentList>
</comments>
</file>

<file path=xl/comments11.xml><?xml version="1.0" encoding="utf-8"?>
<comments xmlns="http://schemas.openxmlformats.org/spreadsheetml/2006/main">
  <authors>
    <author>고지완</author>
  </authors>
  <commentLis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설명
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가격
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</text>
    </comment>
  </commentList>
</comments>
</file>

<file path=xl/comments12.xml><?xml version="1.0" encoding="utf-8"?>
<comments xmlns="http://schemas.openxmlformats.org/spreadsheetml/2006/main">
  <authors>
    <author>고지완</author>
  </authors>
  <commentList>
    <comment ref="B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얻을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있는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지역</t>
        </r>
      </text>
    </comment>
    <comment ref="C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소비하는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재화</t>
        </r>
      </text>
    </comment>
    <comment ref="D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아이템</t>
        </r>
        <r>
          <rPr>
            <sz val="9"/>
            <color rgb="FF000000"/>
            <rFont val="Tahoma"/>
          </rPr>
          <t xml:space="preserve"> UID</t>
        </r>
      </text>
    </comment>
    <comment ref="E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무기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이름
</t>
        </r>
      </text>
    </comment>
    <comment ref="F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 xml:space="preserve">:
</t>
        </r>
        <r>
          <rPr>
            <b/>
            <sz val="9"/>
            <color rgb="FF000000"/>
            <rFont val="돋움"/>
            <family val="3"/>
            <charset val="129"/>
          </rPr>
          <t>스폐셜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보물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획득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확률</t>
        </r>
      </text>
    </comment>
  </commentList>
</comments>
</file>

<file path=xl/comments13.xml><?xml version="1.0" encoding="utf-8"?>
<comments xmlns="http://schemas.openxmlformats.org/spreadsheetml/2006/main">
  <authors>
    <author>고지완</author>
  </authors>
  <commentList>
    <comment ref="D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사용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버프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목록</t>
        </r>
      </text>
    </comment>
    <comment ref="E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버프양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
</t>
        </r>
      </text>
    </comment>
  </commentList>
</comments>
</file>

<file path=xl/comments2.xml><?xml version="1.0" encoding="utf-8"?>
<comments xmlns="http://schemas.openxmlformats.org/spreadsheetml/2006/main">
  <authors>
    <author>고지완</author>
  </authors>
  <commentList>
    <comment ref="C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구입할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</rPr>
          <t>(</t>
        </r>
        <r>
          <rPr>
            <sz val="9"/>
            <color rgb="FF000000"/>
            <rFont val="돋움"/>
            <family val="3"/>
            <charset val="129"/>
          </rPr>
          <t>식량</t>
        </r>
        <r>
          <rPr>
            <sz val="9"/>
            <color rgb="FF000000"/>
            <rFont val="Tahoma"/>
          </rPr>
          <t>)</t>
        </r>
      </text>
    </comment>
    <comment ref="D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식량을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얻기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위해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</text>
    </comment>
    <comment ref="E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F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게임에서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표시되는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게임에서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</commentList>
</comments>
</file>

<file path=xl/comments3.xml><?xml version="1.0" encoding="utf-8"?>
<comments xmlns="http://schemas.openxmlformats.org/spreadsheetml/2006/main">
  <authors>
    <author>고지완</author>
  </authors>
  <commentList>
    <comment ref="B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스테이지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병사</t>
        </r>
        <r>
          <rPr>
            <sz val="9"/>
            <color rgb="FF000000"/>
            <rFont val="Tahoma"/>
          </rPr>
          <t xml:space="preserve"> hp</t>
        </r>
      </text>
    </comment>
    <comment ref="C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스테이지의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병사를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기준으로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기존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보스</t>
        </r>
        <r>
          <rPr>
            <sz val="9"/>
            <color rgb="FF000000"/>
            <rFont val="Tahoma"/>
          </rPr>
          <t xml:space="preserve"> 5</t>
        </r>
        <r>
          <rPr>
            <sz val="9"/>
            <color rgb="FF000000"/>
            <rFont val="돋움"/>
            <family val="3"/>
            <charset val="129"/>
          </rPr>
          <t xml:space="preserve">배
</t>
        </r>
        <r>
          <rPr>
            <sz val="9"/>
            <color rgb="FF000000"/>
            <rFont val="Tahoma"/>
          </rPr>
          <t>30</t>
        </r>
        <r>
          <rPr>
            <sz val="9"/>
            <color rgb="FF000000"/>
            <rFont val="돋움"/>
            <family val="3"/>
            <charset val="129"/>
          </rPr>
          <t>층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보스</t>
        </r>
        <r>
          <rPr>
            <sz val="9"/>
            <color rgb="FF000000"/>
            <rFont val="Tahoma"/>
          </rPr>
          <t xml:space="preserve"> 7</t>
        </r>
        <r>
          <rPr>
            <sz val="9"/>
            <color rgb="FF000000"/>
            <rFont val="돋움"/>
            <family val="3"/>
            <charset val="129"/>
          </rPr>
          <t>배</t>
        </r>
      </text>
    </comment>
    <comment ref="D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적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처치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식량
</t>
        </r>
        <r>
          <rPr>
            <sz val="9"/>
            <color rgb="FF000000"/>
            <rFont val="Tahoma"/>
            <family val="2"/>
          </rPr>
          <t>(</t>
        </r>
        <r>
          <rPr>
            <sz val="9"/>
            <color rgb="FF000000"/>
            <rFont val="돋움"/>
            <family val="3"/>
            <charset val="129"/>
          </rPr>
          <t>몬스터</t>
        </r>
        <r>
          <rPr>
            <sz val="9"/>
            <color rgb="FF000000"/>
            <rFont val="Tahoma"/>
            <family val="2"/>
          </rPr>
          <t xml:space="preserve"> hp * 0.008 * stage level)</t>
        </r>
      </text>
    </comment>
    <comment ref="E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적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처치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지식</t>
        </r>
      </text>
    </comment>
  </commentList>
</comments>
</file>

<file path=xl/comments4.xml><?xml version="1.0" encoding="utf-8"?>
<comments xmlns="http://schemas.openxmlformats.org/spreadsheetml/2006/main">
  <authors>
    <author>고지완</author>
  </authors>
  <commentList>
    <comment ref="B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</commentList>
</comments>
</file>

<file path=xl/comments5.xml><?xml version="1.0" encoding="utf-8"?>
<comments xmlns="http://schemas.openxmlformats.org/spreadsheetml/2006/main">
  <authors>
    <author>고지완</author>
  </authors>
  <commentList>
    <comment ref="C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구입시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</rPr>
          <t>(</t>
        </r>
        <r>
          <rPr>
            <sz val="9"/>
            <color rgb="FF000000"/>
            <rFont val="돋움"/>
            <family val="3"/>
            <charset val="129"/>
          </rPr>
          <t>식량</t>
        </r>
        <r>
          <rPr>
            <sz val="9"/>
            <color rgb="FF000000"/>
            <rFont val="Tahoma"/>
          </rPr>
          <t>)</t>
        </r>
      </text>
    </comment>
    <comment ref="D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 xml:space="preserve">:
</t>
        </r>
        <r>
          <rPr>
            <b/>
            <sz val="9"/>
            <color rgb="FF000000"/>
            <rFont val="돋움"/>
            <family val="3"/>
            <charset val="129"/>
          </rPr>
          <t>이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무기를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구입하기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위해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먼저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구입해야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할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무기</t>
        </r>
      </text>
    </comment>
    <comment ref="E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  <r>
          <rPr>
            <sz val="9"/>
            <color rgb="FF000000"/>
            <rFont val="Tahoma"/>
            <family val="2"/>
          </rPr>
          <t xml:space="preserve"> (0.5</t>
        </r>
        <r>
          <rPr>
            <sz val="9"/>
            <color rgb="FF000000"/>
            <rFont val="돋움"/>
            <family val="3"/>
            <charset val="129"/>
          </rPr>
          <t>씩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증가</t>
        </r>
        <r>
          <rPr>
            <sz val="9"/>
            <color rgb="FF000000"/>
            <rFont val="Tahoma"/>
            <family val="2"/>
          </rPr>
          <t xml:space="preserve">)
50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100(2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 xml:space="preserve">)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250(2.5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 xml:space="preserve">)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750(3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>)</t>
        </r>
      </text>
    </comment>
    <comment ref="F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1LV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G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2Lv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H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3Lv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I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4Lv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J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5Lv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K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6Lv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L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7Lv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M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8Lv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N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9Lv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O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10Lv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</commentList>
</comments>
</file>

<file path=xl/comments6.xml><?xml version="1.0" encoding="utf-8"?>
<comments xmlns="http://schemas.openxmlformats.org/spreadsheetml/2006/main">
  <authors>
    <author>고지완</author>
  </authors>
  <commentList>
    <comment ref="C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레벨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업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할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</rPr>
          <t>(</t>
        </r>
        <r>
          <rPr>
            <sz val="9"/>
            <color rgb="FF000000"/>
            <rFont val="돋움"/>
            <family val="3"/>
            <charset val="129"/>
          </rPr>
          <t>지식</t>
        </r>
        <r>
          <rPr>
            <sz val="9"/>
            <color rgb="FF000000"/>
            <rFont val="Tahoma"/>
          </rPr>
          <t>)</t>
        </r>
      </text>
    </comment>
    <comment ref="F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레벨이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오를때마다</t>
        </r>
        <r>
          <rPr>
            <sz val="9"/>
            <color rgb="FF000000"/>
            <rFont val="Tahoma"/>
          </rPr>
          <t xml:space="preserve"> 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수치</t>
        </r>
      </text>
    </comment>
    <comment ref="G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max level </t>
        </r>
        <r>
          <rPr>
            <sz val="9"/>
            <color rgb="FF000000"/>
            <rFont val="돋움"/>
            <family val="3"/>
            <charset val="129"/>
          </rPr>
          <t>달성했을때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
최대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성장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가능한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</commentList>
</comments>
</file>

<file path=xl/comments7.xml><?xml version="1.0" encoding="utf-8"?>
<comments xmlns="http://schemas.openxmlformats.org/spreadsheetml/2006/main">
  <authors>
    <author>고지완</author>
  </authors>
  <commentList>
    <comment ref="C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레벨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업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할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</rPr>
          <t>(</t>
        </r>
        <r>
          <rPr>
            <sz val="9"/>
            <color rgb="FF000000"/>
            <rFont val="돋움"/>
            <family val="3"/>
            <charset val="129"/>
          </rPr>
          <t>지식</t>
        </r>
        <r>
          <rPr>
            <sz val="9"/>
            <color rgb="FF000000"/>
            <rFont val="Tahoma"/>
          </rPr>
          <t>)</t>
        </r>
      </text>
    </comment>
    <comment ref="F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G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처음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시작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H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마지막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I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게임에서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보여지는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표기</t>
        </r>
      </text>
    </comment>
  </commentList>
</comments>
</file>

<file path=xl/comments8.xml><?xml version="1.0" encoding="utf-8"?>
<comments xmlns="http://schemas.openxmlformats.org/spreadsheetml/2006/main">
  <authors>
    <author>고지완</author>
  </authors>
  <commentList>
    <comment ref="C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
수색에서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확률적으로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획득</t>
        </r>
      </text>
    </comment>
    <comment ref="D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지역</t>
        </r>
      </text>
    </comment>
    <comment ref="E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보물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효과</t>
        </r>
      </text>
    </comment>
    <comment ref="F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게임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중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표시되는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효과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설명</t>
        </r>
      </text>
    </comment>
    <comment ref="G1" authorId="0" shapeId="0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max level </t>
        </r>
        <r>
          <rPr>
            <sz val="9"/>
            <color rgb="FF000000"/>
            <rFont val="돋움"/>
            <family val="3"/>
            <charset val="129"/>
          </rPr>
          <t>효과</t>
        </r>
      </text>
    </comment>
  </commentList>
</comments>
</file>

<file path=xl/comments9.xml><?xml version="1.0" encoding="utf-8"?>
<comments xmlns="http://schemas.openxmlformats.org/spreadsheetml/2006/main">
  <authors>
    <author>고지완</author>
  </authors>
  <commentList>
    <comment ref="D2" authorId="0" shapeId="0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(1~5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지급</t>
        </r>
      </text>
    </comment>
  </commentList>
</comments>
</file>

<file path=xl/sharedStrings.xml><?xml version="1.0" encoding="utf-8"?>
<sst xmlns="http://schemas.openxmlformats.org/spreadsheetml/2006/main" count="1028" uniqueCount="579">
  <si>
    <t>1000나유타</t>
  </si>
  <si>
    <t>77.3A</t>
  </si>
  <si>
    <t>1000조</t>
  </si>
  <si>
    <t>공격력 증가</t>
  </si>
  <si>
    <t>77.2A</t>
  </si>
  <si>
    <t>10아승기</t>
  </si>
  <si>
    <t>병법24편</t>
  </si>
  <si>
    <t>100양</t>
  </si>
  <si>
    <t>1000자</t>
  </si>
  <si>
    <t>1만 무량대수</t>
  </si>
  <si>
    <t>양날도끼</t>
  </si>
  <si>
    <t>대장장이 망치</t>
  </si>
  <si>
    <t>글레이브</t>
  </si>
  <si>
    <t>100경</t>
  </si>
  <si>
    <t>1000간</t>
  </si>
  <si>
    <t>100만</t>
  </si>
  <si>
    <t>100항하사</t>
  </si>
  <si>
    <t>부러진 검</t>
  </si>
  <si>
    <t>1나유타</t>
  </si>
  <si>
    <t>100정</t>
  </si>
  <si>
    <t>1000극</t>
  </si>
  <si>
    <t>100불가사의</t>
  </si>
  <si>
    <t>10무량대수</t>
  </si>
  <si>
    <t>흑철 검</t>
  </si>
  <si>
    <t>77.9A</t>
  </si>
  <si>
    <t>atk_8</t>
  </si>
  <si>
    <t>77.6A</t>
  </si>
  <si>
    <t>effect</t>
  </si>
  <si>
    <t>level</t>
  </si>
  <si>
    <t>atk_5</t>
  </si>
  <si>
    <t>atk_3</t>
  </si>
  <si>
    <t>atk_4</t>
  </si>
  <si>
    <t>isUsing</t>
  </si>
  <si>
    <t>77.4A</t>
  </si>
  <si>
    <t>atk_10</t>
  </si>
  <si>
    <t>77.7A</t>
  </si>
  <si>
    <t>atk_6</t>
  </si>
  <si>
    <t>atk_7</t>
  </si>
  <si>
    <t>atk_9</t>
  </si>
  <si>
    <t>77.8A</t>
  </si>
  <si>
    <t>atk_2</t>
  </si>
  <si>
    <t>각 스테이지의 11번째 몬스터로 등장하며, 일반 병사가 커진 모습으로 등장한다.
보스 처치 실패 시 플레이어를 공격하며, 플레이어는 뒤로 밀려난다.</t>
  </si>
  <si>
    <t>Increase in gold bullion acquisition</t>
  </si>
  <si>
    <t>플레이어 터치 시 스킨 장착, 캐릭터 스텟 및 보물 효과 표시 한다.</t>
  </si>
  <si>
    <t>Common treasure upgrade cost reduction</t>
  </si>
  <si>
    <t>Increased acquisition of enemy combat</t>
  </si>
  <si>
    <t>Increased food gained for killing enemies</t>
  </si>
  <si>
    <t>Reducing the cost of upgrading treasures</t>
  </si>
  <si>
    <t>Increased food gained from killing enemies</t>
  </si>
  <si>
    <t>캐릭터에게 영구적으로 이로운 버프를 제공하는 화면입니다.</t>
  </si>
  <si>
    <t>Training Compensate Increase</t>
  </si>
  <si>
    <t>※ 0의 3개마다 단위가 A, B, C 단위로 증가한다.</t>
  </si>
  <si>
    <t>캐릭터 아바타 등 인 앱 상품을 판매하는 화면입니다.</t>
  </si>
  <si>
    <t>플레이어를 공격하지 않으며, 처치 시 식량을 획득한다.</t>
  </si>
  <si>
    <t>O</t>
  </si>
  <si>
    <r>
      <rPr>
        <b/>
        <sz val="11"/>
        <color rgb="FF000000"/>
        <rFont val="맑은 고딕"/>
        <family val="3"/>
        <charset val="129"/>
      </rPr>
      <t>※ 스테이지 구성</t>
    </r>
    <r>
      <rPr>
        <sz val="11"/>
        <color rgb="FF000000"/>
        <rFont val="맑은 고딕"/>
        <family val="3"/>
        <charset val="129"/>
      </rPr>
      <t xml:space="preserve">
</t>
    </r>
    <r>
      <rPr>
        <b/>
        <u/>
        <sz val="11"/>
        <color rgb="FF000000"/>
        <rFont val="맑은 고딕"/>
        <family val="3"/>
        <charset val="129"/>
      </rPr>
      <t>10명의 병사, 1명의 장군</t>
    </r>
    <r>
      <rPr>
        <sz val="11"/>
        <color rgb="FF000000"/>
        <rFont val="맑은 고딕"/>
        <family val="3"/>
        <charset val="129"/>
      </rPr>
      <t xml:space="preserve">으로 구성되어 있으며, 모든 적을 처치할 시 다음 스테이지로 이동
보스는 </t>
    </r>
    <r>
      <rPr>
        <b/>
        <u/>
        <sz val="11"/>
        <color rgb="FF000000"/>
        <rFont val="맑은 고딕"/>
        <family val="3"/>
        <charset val="129"/>
      </rPr>
      <t>30초의 제한시간</t>
    </r>
    <r>
      <rPr>
        <sz val="11"/>
        <color rgb="FF000000"/>
        <rFont val="맑은 고딕"/>
        <family val="3"/>
        <charset val="129"/>
      </rPr>
      <t xml:space="preserve">이 존재하며, </t>
    </r>
    <r>
      <rPr>
        <b/>
        <u/>
        <sz val="11"/>
        <color rgb="FF000000"/>
        <rFont val="맑은 고딕"/>
        <family val="3"/>
        <charset val="129"/>
      </rPr>
      <t>제한 시간 안에</t>
    </r>
    <r>
      <rPr>
        <sz val="11"/>
        <color rgb="FF000000"/>
        <rFont val="맑은 고딕"/>
        <family val="3"/>
        <charset val="129"/>
      </rPr>
      <t xml:space="preserve"> </t>
    </r>
    <r>
      <rPr>
        <b/>
        <u/>
        <sz val="11"/>
        <color rgb="FF000000"/>
        <rFont val="맑은 고딕"/>
        <family val="3"/>
        <charset val="129"/>
      </rPr>
      <t>처치하지 못할 시 3스테이지</t>
    </r>
    <r>
      <rPr>
        <sz val="11"/>
        <color rgb="FF000000"/>
        <rFont val="맑은 고딕"/>
        <family val="3"/>
        <charset val="129"/>
      </rPr>
      <t xml:space="preserve"> 밀림
</t>
    </r>
    <r>
      <rPr>
        <b/>
        <sz val="11"/>
        <color rgb="FF000000"/>
        <rFont val="맑은 고딕"/>
        <family val="3"/>
        <charset val="129"/>
      </rPr>
      <t>EX)</t>
    </r>
    <r>
      <rPr>
        <sz val="11"/>
        <color rgb="FF000000"/>
        <rFont val="맑은 고딕"/>
        <family val="3"/>
        <charset val="129"/>
      </rPr>
      <t xml:space="preserve"> 4스테이지에서 실패 시 1스테이지로 이동</t>
    </r>
    <r>
      <rPr>
        <b/>
        <sz val="11"/>
        <color rgb="FF000000"/>
        <rFont val="맑은 고딕"/>
        <family val="3"/>
        <charset val="129"/>
      </rPr>
      <t xml:space="preserve"> [ 4stage ▶ 1stage ]</t>
    </r>
  </si>
  <si>
    <r>
      <rPr>
        <b/>
        <sz val="11"/>
        <color rgb="FF000000"/>
        <rFont val="맑은 고딕"/>
        <family val="3"/>
        <charset val="129"/>
      </rPr>
      <t>※ 무기 시스템</t>
    </r>
    <r>
      <rPr>
        <sz val="11"/>
        <color rgb="FF000000"/>
        <rFont val="맑은 고딕"/>
        <family val="3"/>
        <charset val="129"/>
      </rPr>
      <t xml:space="preserve">
전 단계의 무기를 10Lv</t>
    </r>
    <r>
      <rPr>
        <b/>
        <u/>
        <sz val="11"/>
        <color rgb="FF000000"/>
        <rFont val="맑은 고딕"/>
        <family val="3"/>
        <charset val="129"/>
      </rPr>
      <t>(최대레벨)</t>
    </r>
    <r>
      <rPr>
        <sz val="11"/>
        <color rgb="FF000000"/>
        <rFont val="맑은 고딕"/>
        <family val="3"/>
        <charset val="129"/>
      </rPr>
      <t xml:space="preserve">를 찍어야 다음 무기를 구입이 가능
</t>
    </r>
    <r>
      <rPr>
        <b/>
        <sz val="11"/>
        <color rgb="FF000000"/>
        <rFont val="맑은 고딕"/>
        <family val="3"/>
        <charset val="129"/>
      </rPr>
      <t>※ 무기 공격력 공식</t>
    </r>
    <r>
      <rPr>
        <sz val="11"/>
        <color rgb="FF000000"/>
        <rFont val="맑은 고딕"/>
        <family val="3"/>
        <charset val="129"/>
      </rPr>
      <t xml:space="preserve">
무기 공격력의 증가량은 </t>
    </r>
    <r>
      <rPr>
        <b/>
        <u/>
        <sz val="11"/>
        <color rgb="FF000000"/>
        <rFont val="맑은 고딕"/>
        <family val="3"/>
        <charset val="129"/>
      </rPr>
      <t>1Lv 공격력 10를 기준</t>
    </r>
    <r>
      <rPr>
        <sz val="11"/>
        <color rgb="FF000000"/>
        <rFont val="맑은 고딕"/>
        <family val="3"/>
        <charset val="129"/>
      </rPr>
      <t xml:space="preserve">으로 </t>
    </r>
    <r>
      <rPr>
        <b/>
        <u/>
        <sz val="11"/>
        <color rgb="FF000000"/>
        <rFont val="맑은 고딕"/>
        <family val="3"/>
        <charset val="129"/>
      </rPr>
      <t>4배씩</t>
    </r>
    <r>
      <rPr>
        <sz val="11"/>
        <color rgb="FF000000"/>
        <rFont val="맑은 고딕"/>
        <family val="3"/>
        <charset val="129"/>
      </rPr>
      <t xml:space="preserve"> 증가
</t>
    </r>
    <r>
      <rPr>
        <b/>
        <sz val="11"/>
        <color rgb="FF000000"/>
        <rFont val="맑은 고딕"/>
        <family val="3"/>
        <charset val="129"/>
      </rPr>
      <t xml:space="preserve">(초기 값 * 4) = 40,  (전 단계 증가 값 * 4) = 160
</t>
    </r>
    <r>
      <rPr>
        <u/>
        <sz val="11"/>
        <color rgb="FF000000"/>
        <rFont val="맑은 고딕"/>
        <family val="3"/>
        <charset val="129"/>
      </rPr>
      <t xml:space="preserve">EX) 1단계 10씩 증가, 2단계 40씩 증가, 3단계 160씩 증가 </t>
    </r>
    <r>
      <rPr>
        <sz val="11"/>
        <color rgb="FF000000"/>
        <rFont val="맑은 고딕"/>
        <family val="3"/>
        <charset val="129"/>
      </rPr>
      <t xml:space="preserve">
</t>
    </r>
    <r>
      <rPr>
        <b/>
        <sz val="11"/>
        <color rgb="FF000000"/>
        <rFont val="맑은 고딕"/>
        <family val="3"/>
        <charset val="129"/>
      </rPr>
      <t xml:space="preserve">
※ 무기 가격 상승 공식
</t>
    </r>
    <r>
      <rPr>
        <b/>
        <u/>
        <sz val="11"/>
        <color rgb="FF000000"/>
        <rFont val="맑은 고딕"/>
        <family val="3"/>
        <charset val="129"/>
      </rPr>
      <t>무기의 가격은 150으로 시작하여 50씩 증가</t>
    </r>
    <r>
      <rPr>
        <sz val="11"/>
        <color rgb="FF000000"/>
        <rFont val="맑은 고딕"/>
        <family val="3"/>
        <charset val="129"/>
      </rPr>
      <t xml:space="preserve">하는걸 기준
</t>
    </r>
    <r>
      <rPr>
        <b/>
        <u/>
        <sz val="11"/>
        <color rgb="FF000000"/>
        <rFont val="맑은 고딕"/>
        <family val="3"/>
        <charset val="129"/>
      </rPr>
      <t>무기의 마지막 가격</t>
    </r>
    <r>
      <rPr>
        <sz val="11"/>
        <color rgb="FF000000"/>
        <rFont val="맑은 고딕"/>
        <family val="3"/>
        <charset val="129"/>
      </rPr>
      <t xml:space="preserve">에서 </t>
    </r>
    <r>
      <rPr>
        <b/>
        <u/>
        <sz val="11"/>
        <color rgb="FF000000"/>
        <rFont val="맑은 고딕"/>
        <family val="3"/>
        <charset val="129"/>
      </rPr>
      <t>1.2 곱한 값</t>
    </r>
    <r>
      <rPr>
        <sz val="11"/>
        <color rgb="FF000000"/>
        <rFont val="맑은 고딕"/>
        <family val="3"/>
        <charset val="129"/>
      </rPr>
      <t xml:space="preserve">을 다음 무기의 값으로 지정
</t>
    </r>
    <r>
      <rPr>
        <b/>
        <sz val="11"/>
        <color rgb="FF000000"/>
        <rFont val="맑은 고딕"/>
        <family val="3"/>
        <charset val="129"/>
      </rPr>
      <t>( 무기의 마지막 가격 * 1.2 ) = 다음 무기 구매 값</t>
    </r>
  </si>
  <si>
    <t>적 처치 획득 식량 증가</t>
  </si>
  <si>
    <t>치명타 확률 ~% 증가</t>
  </si>
  <si>
    <t>식량, 지식, 보스 스킬</t>
  </si>
  <si>
    <t>그 층의 일반 병사의 7배</t>
  </si>
  <si>
    <t>※ 훈련 가격 상승 공식 ▶</t>
  </si>
  <si>
    <t>적 처치 시 얻는 식량 증가</t>
  </si>
  <si>
    <t>치명타 피해량 ~% 증가</t>
  </si>
  <si>
    <t>string(ko_kr)</t>
  </si>
  <si>
    <t>수색에서 얻는 금괴 증가</t>
  </si>
  <si>
    <t>훈련 보상 획득량 증가</t>
  </si>
  <si>
    <t>ability(ko_kr)</t>
  </si>
  <si>
    <t>훈련 보상 획득량 ~% 증가</t>
  </si>
  <si>
    <t>그 층의 일반 병사의 5배</t>
  </si>
  <si>
    <r>
      <rPr>
        <b/>
        <sz val="11"/>
        <color rgb="FFC00000"/>
        <rFont val="맑은 고딕"/>
        <family val="3"/>
        <charset val="129"/>
      </rPr>
      <t>모든 몬스터</t>
    </r>
    <r>
      <rPr>
        <sz val="11"/>
        <color rgb="FF000000"/>
        <rFont val="맑은 고딕"/>
        <family val="3"/>
        <charset val="129"/>
      </rPr>
      <t>들에게 획득</t>
    </r>
  </si>
  <si>
    <t>무기 업그레이드 비용 감소</t>
  </si>
  <si>
    <t>맹획 머리띠</t>
  </si>
  <si>
    <t>이동속도 ~% 증가</t>
  </si>
  <si>
    <t>훈련 비용 ~% 감소</t>
  </si>
  <si>
    <t>공격력 ~% 증가</t>
  </si>
  <si>
    <t>공격 속도 ~% 증가</t>
  </si>
  <si>
    <t>stage_level</t>
  </si>
  <si>
    <t>condition</t>
  </si>
  <si>
    <t>Knowledge</t>
  </si>
  <si>
    <t>treasure</t>
  </si>
  <si>
    <t>Increase</t>
  </si>
  <si>
    <t>percentage</t>
  </si>
  <si>
    <t>Last_Price</t>
  </si>
  <si>
    <t>Notation</t>
  </si>
  <si>
    <t>knowledge</t>
  </si>
  <si>
    <t>first_Price</t>
  </si>
  <si>
    <t>Training_1</t>
  </si>
  <si>
    <t>max_Price</t>
  </si>
  <si>
    <t>Training_3</t>
  </si>
  <si>
    <t>Training_2</t>
  </si>
  <si>
    <t>Training_5</t>
  </si>
  <si>
    <t>Training_4</t>
  </si>
  <si>
    <t>search_1</t>
  </si>
  <si>
    <t>search_2</t>
  </si>
  <si>
    <t>search_3</t>
  </si>
  <si>
    <t>search_4</t>
  </si>
  <si>
    <t>Acquisition</t>
  </si>
  <si>
    <t>Training_17</t>
  </si>
  <si>
    <t>Training_12</t>
  </si>
  <si>
    <t>search_6</t>
  </si>
  <si>
    <t>Training_8</t>
  </si>
  <si>
    <t>search_5</t>
  </si>
  <si>
    <t>Training_14</t>
  </si>
  <si>
    <t>Training_15</t>
  </si>
  <si>
    <t>search_7</t>
  </si>
  <si>
    <t>Training_9</t>
  </si>
  <si>
    <t>search_8</t>
  </si>
  <si>
    <t>Training_11</t>
  </si>
  <si>
    <t>Training_13</t>
  </si>
  <si>
    <t>Training_16</t>
  </si>
  <si>
    <t>Training_10</t>
  </si>
  <si>
    <t>Training_7</t>
  </si>
  <si>
    <t>Training_6</t>
  </si>
  <si>
    <t>Training_20</t>
  </si>
  <si>
    <t>Training_18</t>
  </si>
  <si>
    <t>Training_19</t>
  </si>
  <si>
    <t>하단 [비전투]</t>
  </si>
  <si>
    <t>weapon_5</t>
  </si>
  <si>
    <t>weapon_6</t>
  </si>
  <si>
    <t>weapon_3</t>
  </si>
  <si>
    <t>weapon_2</t>
  </si>
  <si>
    <t>가격 증가 계수</t>
  </si>
  <si>
    <t>무기 공격력 공식</t>
  </si>
  <si>
    <t>weapon_4</t>
  </si>
  <si>
    <t>weapon_1</t>
  </si>
  <si>
    <t>무기 가격 증가량</t>
  </si>
  <si>
    <t>레벨 업 증가 계수</t>
  </si>
  <si>
    <t>weapon_7</t>
  </si>
  <si>
    <t>weapon_8</t>
  </si>
  <si>
    <t>EX) 1번째 훈련</t>
  </si>
  <si>
    <t>max_level</t>
  </si>
  <si>
    <t>※ 몬스터 HP 값</t>
  </si>
  <si>
    <t>special_3</t>
  </si>
  <si>
    <t>special_1</t>
  </si>
  <si>
    <t>special_2</t>
  </si>
  <si>
    <t>special_4</t>
  </si>
  <si>
    <t>special_5</t>
  </si>
  <si>
    <t>special_8</t>
  </si>
  <si>
    <t>treasure_3</t>
  </si>
  <si>
    <t>treasure_6</t>
  </si>
  <si>
    <t>special_6</t>
  </si>
  <si>
    <t>treasure_7</t>
  </si>
  <si>
    <t>treasure_8</t>
  </si>
  <si>
    <t>special_7</t>
  </si>
  <si>
    <t>treasure_5</t>
  </si>
  <si>
    <t>treasure_2</t>
  </si>
  <si>
    <t>treasure_4</t>
  </si>
  <si>
    <t>treasure_1</t>
  </si>
  <si>
    <t>special_11</t>
  </si>
  <si>
    <t>100억 무량대수</t>
  </si>
  <si>
    <t>10조 무량대수</t>
  </si>
  <si>
    <t>special_9</t>
  </si>
  <si>
    <t>- 차후 추가 예정</t>
  </si>
  <si>
    <t>- 차후 수정 예정</t>
  </si>
  <si>
    <t>1000만 무량대수</t>
  </si>
  <si>
    <t>special_10</t>
  </si>
  <si>
    <t>공격 속도 증가</t>
  </si>
  <si>
    <t>치명타 확률 증가</t>
  </si>
  <si>
    <t>치명타 피해량 증가</t>
  </si>
  <si>
    <t>special_16</t>
  </si>
  <si>
    <t>special_13</t>
  </si>
  <si>
    <t>special_12</t>
  </si>
  <si>
    <t>special_14</t>
  </si>
  <si>
    <t>훈련 비용 감소</t>
  </si>
  <si>
    <t>special_15</t>
  </si>
  <si>
    <t>weapon_9</t>
  </si>
  <si>
    <t>weapon_12</t>
  </si>
  <si>
    <t>weapon_13</t>
  </si>
  <si>
    <t>weapon_14</t>
  </si>
  <si>
    <t>weapon_15</t>
  </si>
  <si>
    <t>weapon_16</t>
  </si>
  <si>
    <t>weapon_17</t>
  </si>
  <si>
    <t>weapon_11</t>
  </si>
  <si>
    <t>weapon_10</t>
  </si>
  <si>
    <t>search_15</t>
  </si>
  <si>
    <t>search_9</t>
  </si>
  <si>
    <t>search_16</t>
  </si>
  <si>
    <t>search_10</t>
  </si>
  <si>
    <t>search_11</t>
  </si>
  <si>
    <t>search_12</t>
  </si>
  <si>
    <t>search_13</t>
  </si>
  <si>
    <t>search_14</t>
  </si>
  <si>
    <t>weapon_18</t>
  </si>
  <si>
    <t>weapon_19</t>
  </si>
  <si>
    <t>weapon_20</t>
  </si>
  <si>
    <t>bossbook_13</t>
  </si>
  <si>
    <t>bossbook_11</t>
  </si>
  <si>
    <t>bossbook_8</t>
  </si>
  <si>
    <t>bossbook_10</t>
  </si>
  <si>
    <t>bossbook_5</t>
  </si>
  <si>
    <t>bossbook_3</t>
  </si>
  <si>
    <t>bossbook_14</t>
  </si>
  <si>
    <t>bossbook_9</t>
  </si>
  <si>
    <t>bossbook_15</t>
  </si>
  <si>
    <t>bossbook_4</t>
  </si>
  <si>
    <t>bossbook_2</t>
  </si>
  <si>
    <t>bossbook_12</t>
  </si>
  <si>
    <t>bossbook_1</t>
  </si>
  <si>
    <t>bossbook_7</t>
  </si>
  <si>
    <t>bossbook_6</t>
  </si>
  <si>
    <r>
      <t>병사를 기준으로 HP가</t>
    </r>
    <r>
      <rPr>
        <b/>
        <sz val="11"/>
        <color rgb="FFC00000"/>
        <rFont val="맑은 고딕"/>
        <family val="3"/>
        <charset val="129"/>
      </rPr>
      <t xml:space="preserve"> 5배 </t>
    </r>
    <r>
      <rPr>
        <b/>
        <sz val="11"/>
        <color rgb="FF000000"/>
        <rFont val="맑은 고딕"/>
        <family val="3"/>
        <charset val="129"/>
      </rPr>
      <t>증가</t>
    </r>
  </si>
  <si>
    <r>
      <rPr>
        <b/>
        <sz val="11"/>
        <color rgb="FFC00000"/>
        <rFont val="맑은 고딕"/>
        <family val="3"/>
        <charset val="129"/>
      </rPr>
      <t>장수, 보스를</t>
    </r>
    <r>
      <rPr>
        <sz val="11"/>
        <color rgb="FF000000"/>
        <rFont val="맑은 고딕"/>
        <family val="3"/>
        <charset val="129"/>
      </rPr>
      <t xml:space="preserve"> 처치하였을때 획득</t>
    </r>
  </si>
  <si>
    <t>적 처치 획득 식량 ~% 증가</t>
  </si>
  <si>
    <t>스테이지에서 가장
약한 몬스터</t>
  </si>
  <si>
    <t>보스 스킬 대기시간 ~% 감소</t>
  </si>
  <si>
    <t>보물의 업그레이드 비용 ~% 감소</t>
  </si>
  <si>
    <t>공격력을 높여주는 화면입니다.</t>
  </si>
  <si>
    <t>스테이지에서 가장
강한 몬스터</t>
  </si>
  <si>
    <t>적 처치 획득 식량 증가 ~%</t>
  </si>
  <si>
    <t>1를 기준으로 1.05배씩 증가</t>
  </si>
  <si>
    <t>일반 보물 업그레이드 비용 감소</t>
  </si>
  <si>
    <t>궁술 훈련</t>
  </si>
  <si>
    <t>무기 순서</t>
  </si>
  <si>
    <t>2.Lv</t>
  </si>
  <si>
    <t>보물 전체 값</t>
  </si>
  <si>
    <t>곰 사냥</t>
  </si>
  <si>
    <t>8.Lv</t>
  </si>
  <si>
    <t>7.Lv</t>
  </si>
  <si>
    <t>6.Lv</t>
  </si>
  <si>
    <t>9.Lv</t>
  </si>
  <si>
    <t>증가 값</t>
  </si>
  <si>
    <t>식량, 지식</t>
  </si>
  <si>
    <t>호랑이 사냥</t>
  </si>
  <si>
    <t>처치 재화</t>
  </si>
  <si>
    <t>4.Lv</t>
  </si>
  <si>
    <t>5.Lv</t>
  </si>
  <si>
    <t>3.Lv</t>
  </si>
  <si>
    <t>1.Lv</t>
  </si>
  <si>
    <t>10.Lv</t>
  </si>
  <si>
    <t>1 단위</t>
  </si>
  <si>
    <t>기본 수치</t>
  </si>
  <si>
    <t>보스 도감</t>
  </si>
  <si>
    <t>나무 몽둥이</t>
  </si>
  <si>
    <t>실제 숫자</t>
  </si>
  <si>
    <t>boss_hp</t>
  </si>
  <si>
    <t>null</t>
  </si>
  <si>
    <t>마당쓸기</t>
  </si>
  <si>
    <t>깃털 목걸이</t>
  </si>
  <si>
    <t>천둥 징표</t>
  </si>
  <si>
    <t>조황비전</t>
  </si>
  <si>
    <t>Draw</t>
  </si>
  <si>
    <t>토막 칼</t>
  </si>
  <si>
    <t>maximum</t>
  </si>
  <si>
    <t>pass</t>
  </si>
  <si>
    <t>전쟁 도끼</t>
  </si>
  <si>
    <t>시스템 기획</t>
  </si>
  <si>
    <t>cost</t>
  </si>
  <si>
    <t>무기고 정리</t>
  </si>
  <si>
    <t>나무 막대기</t>
  </si>
  <si>
    <t>방천화극</t>
  </si>
  <si>
    <t>food</t>
  </si>
  <si>
    <t>녹슨 검</t>
  </si>
  <si>
    <t>노루 사냥</t>
  </si>
  <si>
    <t>지붕 수리</t>
  </si>
  <si>
    <t>전리품 정리</t>
  </si>
  <si>
    <t>너구리 사냥</t>
  </si>
  <si>
    <t>Price2</t>
  </si>
  <si>
    <t>산딸기 채집</t>
  </si>
  <si>
    <t>Price3</t>
  </si>
  <si>
    <t>검술 훈련</t>
  </si>
  <si>
    <t>122.4B</t>
  </si>
  <si>
    <t>울타리 수리</t>
  </si>
  <si>
    <t>Price5</t>
  </si>
  <si>
    <t>Price6</t>
  </si>
  <si>
    <t>약초 채집</t>
  </si>
  <si>
    <t>ability</t>
  </si>
  <si>
    <t>255.0A</t>
  </si>
  <si>
    <t>Time</t>
  </si>
  <si>
    <t>Price4</t>
  </si>
  <si>
    <t>밭 갈기</t>
  </si>
  <si>
    <t>Price</t>
  </si>
  <si>
    <t>창술 훈련</t>
  </si>
  <si>
    <t>14.6A</t>
  </si>
  <si>
    <t>컨텐츠명</t>
  </si>
  <si>
    <t>4.1B</t>
  </si>
  <si>
    <t>Price7</t>
  </si>
  <si>
    <t>Price8</t>
  </si>
  <si>
    <t>토끼 사냥</t>
  </si>
  <si>
    <t>외양간 수리</t>
  </si>
  <si>
    <t>Price9</t>
  </si>
  <si>
    <t>여우 사냥</t>
  </si>
  <si>
    <t>옥수수 수확</t>
  </si>
  <si>
    <t>표고버섯 채집</t>
  </si>
  <si>
    <t>3.0G</t>
  </si>
  <si>
    <t>40.8A</t>
  </si>
  <si>
    <t>469.2F</t>
  </si>
  <si>
    <t>14.4C</t>
  </si>
  <si>
    <t>시간 여부</t>
  </si>
  <si>
    <t>275.4F</t>
  </si>
  <si>
    <t>2.5A</t>
  </si>
  <si>
    <t>15.6D</t>
  </si>
  <si>
    <t>27.9H</t>
  </si>
  <si>
    <t>146.8C</t>
  </si>
  <si>
    <t>상단 [전투]</t>
  </si>
  <si>
    <t>2.7F</t>
  </si>
  <si>
    <t>1.2B</t>
  </si>
  <si>
    <t>2.4C</t>
  </si>
  <si>
    <t>플레이어</t>
  </si>
  <si>
    <t>24.0B</t>
  </si>
  <si>
    <t>48.9C</t>
  </si>
  <si>
    <t>숫자 단위</t>
  </si>
  <si>
    <t>55.8H</t>
  </si>
  <si>
    <t>6.7F</t>
  </si>
  <si>
    <t>1.5E</t>
  </si>
  <si>
    <t>8.4F</t>
  </si>
  <si>
    <t>48.9E</t>
  </si>
  <si>
    <t>224.4E</t>
  </si>
  <si>
    <t>4.6F</t>
  </si>
  <si>
    <t>480.0B</t>
  </si>
  <si>
    <t>480.0D</t>
  </si>
  <si>
    <t>66.0E</t>
  </si>
  <si>
    <t>2.2E</t>
  </si>
  <si>
    <t>816.0G</t>
  </si>
  <si>
    <t>3.8D</t>
  </si>
  <si>
    <t>378.0C</t>
  </si>
  <si>
    <t>856.8F</t>
  </si>
  <si>
    <t>83.2I</t>
  </si>
  <si>
    <t>보물 가격</t>
  </si>
  <si>
    <t>10 단위</t>
  </si>
  <si>
    <t>※ 시뮬레이팅</t>
  </si>
  <si>
    <t>306.0H</t>
  </si>
  <si>
    <t>569.1I</t>
  </si>
  <si>
    <t>284.5I</t>
  </si>
  <si>
    <r>
      <t xml:space="preserve">※ 훈련 시스템
일정 시간마다 식량을 획득
식량을 소모하여 획득량을 증가시킬 수 있으며 각 훈련마다 소요 시간이 다름
※ 훈련 가격 상승 공식
"fIrst_Price" X 1.12 </t>
    </r>
    <r>
      <rPr>
        <sz val="11"/>
        <color rgb="FF000000"/>
        <rFont val="맑은 고딕"/>
        <family val="3"/>
        <charset val="129"/>
      </rPr>
      <t xml:space="preserve"> (앞에 소수점은 반 올림)</t>
    </r>
    <r>
      <rPr>
        <b/>
        <sz val="11"/>
        <color rgb="FF000000"/>
        <rFont val="맑은 고딕"/>
        <family val="3"/>
        <charset val="129"/>
      </rPr>
      <t xml:space="preserve">
※ 훈련에서 주는 식량 값
</t>
    </r>
    <r>
      <rPr>
        <b/>
        <u/>
        <sz val="11"/>
        <color rgb="FF000000"/>
        <rFont val="맑은 고딕"/>
        <family val="3"/>
        <charset val="129"/>
      </rPr>
      <t>처음 훈련을 구매할 경우 "증가값"이 2배 오르며</t>
    </r>
    <r>
      <rPr>
        <sz val="11"/>
        <color rgb="FF000000"/>
        <rFont val="맑은 고딕"/>
        <family val="3"/>
        <charset val="129"/>
      </rPr>
      <t xml:space="preserve">, 그 후 </t>
    </r>
    <r>
      <rPr>
        <b/>
        <u/>
        <sz val="11"/>
        <color rgb="FF000000"/>
        <rFont val="맑은 고딕"/>
        <family val="3"/>
        <charset val="129"/>
      </rPr>
      <t>기본 수치만큼 증가</t>
    </r>
    <r>
      <rPr>
        <sz val="11"/>
        <color rgb="FF000000"/>
        <rFont val="맑은 고딕"/>
        <family val="3"/>
        <charset val="129"/>
      </rPr>
      <t xml:space="preserve">
ex) </t>
    </r>
    <r>
      <rPr>
        <b/>
        <sz val="11"/>
        <color rgb="FF000000"/>
        <rFont val="맑은 고딕"/>
        <family val="3"/>
        <charset val="129"/>
      </rPr>
      <t>처음 증가 값</t>
    </r>
    <r>
      <rPr>
        <sz val="11"/>
        <color rgb="FF000000"/>
        <rFont val="맑은 고딕"/>
        <family val="3"/>
        <charset val="129"/>
      </rPr>
      <t xml:space="preserve"> 12증가  ▶ 이후 6씩 증가</t>
    </r>
  </si>
  <si>
    <t>스테이지 30층마다 보스가 등장하며, 처치 시 스킬이 개방된다.</t>
  </si>
  <si>
    <t>Enemy kill gain knowledge increase</t>
  </si>
  <si>
    <t>확률적으로 스폐셜 보물, 지식, 금괴를 획득하는 화면입니다.</t>
  </si>
  <si>
    <r>
      <t>병사를 기준으로</t>
    </r>
    <r>
      <rPr>
        <b/>
        <sz val="11"/>
        <color rgb="FFC55A11"/>
        <rFont val="맑은 고딕"/>
        <family val="3"/>
        <charset val="129"/>
      </rPr>
      <t xml:space="preserve"> </t>
    </r>
    <r>
      <rPr>
        <b/>
        <sz val="11"/>
        <color rgb="FF000000"/>
        <rFont val="맑은 고딕"/>
        <family val="3"/>
        <charset val="129"/>
      </rPr>
      <t>HP가</t>
    </r>
    <r>
      <rPr>
        <b/>
        <sz val="11"/>
        <color rgb="FFC00000"/>
        <rFont val="맑은 고딕"/>
        <family val="3"/>
        <charset val="129"/>
      </rPr>
      <t xml:space="preserve"> 7배 </t>
    </r>
    <r>
      <rPr>
        <b/>
        <sz val="11"/>
        <color rgb="FF000000"/>
        <rFont val="맑은 고딕"/>
        <family val="3"/>
        <charset val="129"/>
      </rPr>
      <t>증가하며, 처치 시 스킬 개방</t>
    </r>
  </si>
  <si>
    <t>Increased training rewards earned</t>
  </si>
  <si>
    <t>Critical Hit Probability Increase</t>
  </si>
  <si>
    <t>Increases damage done by fatal blow</t>
  </si>
  <si>
    <t>말</t>
  </si>
  <si>
    <t>쌍철극</t>
  </si>
  <si>
    <t>낫</t>
  </si>
  <si>
    <t>도시락</t>
  </si>
  <si>
    <t>부적</t>
  </si>
  <si>
    <t>칠성검</t>
  </si>
  <si>
    <t>반지</t>
  </si>
  <si>
    <t>1N</t>
  </si>
  <si>
    <t>보물</t>
  </si>
  <si>
    <t>하북</t>
  </si>
  <si>
    <t>atk</t>
  </si>
  <si>
    <t>1M</t>
  </si>
  <si>
    <t>1B</t>
  </si>
  <si>
    <t>무기</t>
  </si>
  <si>
    <t>1I</t>
  </si>
  <si>
    <t>1F</t>
  </si>
  <si>
    <t>옥새</t>
  </si>
  <si>
    <t>전투</t>
  </si>
  <si>
    <t>1A</t>
  </si>
  <si>
    <t>수색</t>
  </si>
  <si>
    <t>1G</t>
  </si>
  <si>
    <t>UID</t>
  </si>
  <si>
    <t>1C</t>
  </si>
  <si>
    <t>1H</t>
  </si>
  <si>
    <t>훈련</t>
  </si>
  <si>
    <t>1E</t>
  </si>
  <si>
    <t>강동</t>
  </si>
  <si>
    <t>청공검</t>
  </si>
  <si>
    <t>1D</t>
  </si>
  <si>
    <t>1K</t>
  </si>
  <si>
    <t>비도</t>
  </si>
  <si>
    <t>티켓</t>
  </si>
  <si>
    <t>형남</t>
  </si>
  <si>
    <t>콘텐츠</t>
  </si>
  <si>
    <t>목검</t>
  </si>
  <si>
    <t>알파벳</t>
  </si>
  <si>
    <t>중원</t>
  </si>
  <si>
    <t>1J</t>
  </si>
  <si>
    <t>1L</t>
  </si>
  <si>
    <t>보스</t>
  </si>
  <si>
    <t xml:space="preserve"> </t>
  </si>
  <si>
    <t>몬스터</t>
  </si>
  <si>
    <t>유형</t>
  </si>
  <si>
    <t>설명</t>
  </si>
  <si>
    <t>1U</t>
  </si>
  <si>
    <t>1Q</t>
  </si>
  <si>
    <t>1S</t>
  </si>
  <si>
    <t>1R</t>
  </si>
  <si>
    <t>1V</t>
  </si>
  <si>
    <t>관중</t>
  </si>
  <si>
    <t>1Z</t>
  </si>
  <si>
    <t>형북</t>
  </si>
  <si>
    <t>구분</t>
  </si>
  <si>
    <t>체력</t>
  </si>
  <si>
    <t>max</t>
  </si>
  <si>
    <t>hp</t>
  </si>
  <si>
    <t>식량</t>
  </si>
  <si>
    <t>파촉</t>
  </si>
  <si>
    <t>전리품</t>
  </si>
  <si>
    <t>비고</t>
  </si>
  <si>
    <t>1P</t>
  </si>
  <si>
    <t>1AA</t>
  </si>
  <si>
    <t>X</t>
  </si>
  <si>
    <t>청서</t>
  </si>
  <si>
    <t>비전투</t>
  </si>
  <si>
    <t>1O</t>
  </si>
  <si>
    <t>상점</t>
  </si>
  <si>
    <t>1W</t>
  </si>
  <si>
    <t>1X</t>
  </si>
  <si>
    <t>1Y</t>
  </si>
  <si>
    <t>1T</t>
  </si>
  <si>
    <t>정원지</t>
  </si>
  <si>
    <t>공식</t>
  </si>
  <si>
    <t>배원소</t>
  </si>
  <si>
    <t>뱀창</t>
  </si>
  <si>
    <t>1조</t>
  </si>
  <si>
    <t>병사</t>
  </si>
  <si>
    <t>1자</t>
  </si>
  <si>
    <t>철 검</t>
  </si>
  <si>
    <t>호미</t>
  </si>
  <si>
    <t>유성추</t>
  </si>
  <si>
    <t>녹철검</t>
  </si>
  <si>
    <t>10구</t>
  </si>
  <si>
    <t>지식</t>
  </si>
  <si>
    <t>10해</t>
  </si>
  <si>
    <t>의천검</t>
  </si>
  <si>
    <t>대검</t>
  </si>
  <si>
    <t>곡도</t>
  </si>
  <si>
    <t>장보</t>
  </si>
  <si>
    <t>장량</t>
  </si>
  <si>
    <t>10재</t>
  </si>
  <si>
    <t>1극</t>
  </si>
  <si>
    <t>백염부</t>
  </si>
  <si>
    <t>단극</t>
  </si>
  <si>
    <t>적로</t>
  </si>
  <si>
    <t>고정도</t>
  </si>
  <si>
    <t>적사창</t>
  </si>
  <si>
    <t>과도</t>
  </si>
  <si>
    <t>1간</t>
  </si>
  <si>
    <t>10억</t>
  </si>
  <si>
    <t>청철검</t>
  </si>
  <si>
    <t>장수</t>
  </si>
  <si>
    <t>초선</t>
  </si>
  <si>
    <t>동탁</t>
  </si>
  <si>
    <t>고순</t>
  </si>
  <si>
    <t>화웅</t>
  </si>
  <si>
    <t>장각</t>
  </si>
  <si>
    <t>왕윤</t>
  </si>
  <si>
    <t>이각</t>
  </si>
  <si>
    <t>여포</t>
  </si>
  <si>
    <t>장료</t>
  </si>
  <si>
    <t>진궁</t>
  </si>
  <si>
    <t>※ 시뮬레이팅 - 1단계를 기준으로 4배씩 증가</t>
  </si>
  <si>
    <t>Critical Damage Increase</t>
  </si>
  <si>
    <t>Critical Chance Increase</t>
  </si>
  <si>
    <t>Reduced weapon upgrade cost</t>
  </si>
  <si>
    <t>Reduced Boss Skill Latency</t>
  </si>
  <si>
    <t>Increase Attack Speed</t>
  </si>
  <si>
    <t>더 많은 식량을 획득 하는 화면입니다.</t>
  </si>
  <si>
    <t>Increase Attack Power</t>
  </si>
  <si>
    <t>Attack power increase</t>
  </si>
  <si>
    <t>Increase attack speed</t>
  </si>
  <si>
    <t>Reduce training time</t>
  </si>
  <si>
    <r>
      <t xml:space="preserve">570을 기준으로 </t>
    </r>
    <r>
      <rPr>
        <b/>
        <sz val="11"/>
        <color rgb="FFC00000"/>
        <rFont val="맑은 고딕"/>
        <family val="3"/>
        <charset val="129"/>
      </rPr>
      <t>1.15배씩</t>
    </r>
    <r>
      <rPr>
        <b/>
        <sz val="11"/>
        <color rgb="FF000000"/>
        <rFont val="맑은 고딕"/>
        <family val="3"/>
        <charset val="129"/>
      </rPr>
      <t xml:space="preserve"> HP 증가</t>
    </r>
  </si>
  <si>
    <t>각 30층 마다 존재
처치 시 도감에 등록</t>
  </si>
  <si>
    <t>Reduced training costs</t>
  </si>
  <si>
    <t>UID</t>
    <phoneticPr fontId="15" type="noConversion"/>
  </si>
  <si>
    <t>string(ko_kr)</t>
    <phoneticPr fontId="15" type="noConversion"/>
  </si>
  <si>
    <t>cost</t>
    <phoneticPr fontId="15" type="noConversion"/>
  </si>
  <si>
    <t>ablilty</t>
    <phoneticPr fontId="15" type="noConversion"/>
  </si>
  <si>
    <t>ablilty(ko_kr)</t>
    <phoneticPr fontId="15" type="noConversion"/>
  </si>
  <si>
    <t>weapon_skin1</t>
    <phoneticPr fontId="15" type="noConversion"/>
  </si>
  <si>
    <t>weapon_skin2</t>
  </si>
  <si>
    <t>weapon_skin3</t>
  </si>
  <si>
    <t>weapon_skin4</t>
  </si>
  <si>
    <t>weapon_skin5</t>
  </si>
  <si>
    <t>짱돌</t>
    <phoneticPr fontId="15" type="noConversion"/>
  </si>
  <si>
    <t>도검</t>
    <phoneticPr fontId="15" type="noConversion"/>
  </si>
  <si>
    <t>사브르</t>
    <phoneticPr fontId="15" type="noConversion"/>
  </si>
  <si>
    <t>레이피어</t>
    <phoneticPr fontId="15" type="noConversion"/>
  </si>
  <si>
    <t>광선검</t>
    <phoneticPr fontId="15" type="noConversion"/>
  </si>
  <si>
    <t>gold</t>
    <phoneticPr fontId="15" type="noConversion"/>
  </si>
  <si>
    <t>Attack power increase (2%)</t>
    <phoneticPr fontId="15" type="noConversion"/>
  </si>
  <si>
    <t>Attack power increase (4%)</t>
    <phoneticPr fontId="15" type="noConversion"/>
  </si>
  <si>
    <t>Attack power increase (6%)</t>
    <phoneticPr fontId="15" type="noConversion"/>
  </si>
  <si>
    <t>Attack power increase (8%)</t>
    <phoneticPr fontId="15" type="noConversion"/>
  </si>
  <si>
    <t>Attack power increase (10%)</t>
    <phoneticPr fontId="15" type="noConversion"/>
  </si>
  <si>
    <t>공격력 2% 증가</t>
    <phoneticPr fontId="15" type="noConversion"/>
  </si>
  <si>
    <t>공격력 8% 증가</t>
  </si>
  <si>
    <t>공격력 10% 증가</t>
  </si>
  <si>
    <t>공격력 4% 증가</t>
    <phoneticPr fontId="15" type="noConversion"/>
  </si>
  <si>
    <t>공격력 6% 증가</t>
    <phoneticPr fontId="15" type="noConversion"/>
  </si>
  <si>
    <t>skin_1</t>
    <phoneticPr fontId="15" type="noConversion"/>
  </si>
  <si>
    <t>skin_2</t>
  </si>
  <si>
    <t>skin_3</t>
  </si>
  <si>
    <t>skin_4</t>
  </si>
  <si>
    <t>skin_5</t>
  </si>
  <si>
    <t>skin_6</t>
  </si>
  <si>
    <t>skin_7</t>
  </si>
  <si>
    <t>skin_8</t>
  </si>
  <si>
    <t>skin_9</t>
  </si>
  <si>
    <t>skin_10</t>
  </si>
  <si>
    <t>누더기 옷</t>
    <phoneticPr fontId="15" type="noConversion"/>
  </si>
  <si>
    <t>평민 옷</t>
    <phoneticPr fontId="15" type="noConversion"/>
  </si>
  <si>
    <t>상인 옷</t>
    <phoneticPr fontId="15" type="noConversion"/>
  </si>
  <si>
    <t>사냥꾼 옷</t>
    <phoneticPr fontId="15" type="noConversion"/>
  </si>
  <si>
    <t>철 갑옷</t>
    <phoneticPr fontId="15" type="noConversion"/>
  </si>
  <si>
    <t>수호 갑옷</t>
    <phoneticPr fontId="15" type="noConversion"/>
  </si>
  <si>
    <t>백호 갑옷</t>
    <phoneticPr fontId="15" type="noConversion"/>
  </si>
  <si>
    <t>황금 갑옷</t>
    <phoneticPr fontId="15" type="noConversion"/>
  </si>
  <si>
    <t>용포</t>
    <phoneticPr fontId="15" type="noConversion"/>
  </si>
  <si>
    <t>흑철 갑옷</t>
    <phoneticPr fontId="15" type="noConversion"/>
  </si>
  <si>
    <t>이런걸 누가 입어요? 제가 입죠</t>
    <phoneticPr fontId="15" type="noConversion"/>
  </si>
  <si>
    <t>농민의 피 땀 그리고 눈물..</t>
    <phoneticPr fontId="15" type="noConversion"/>
  </si>
  <si>
    <t>오늘도 평화로운 중고장터</t>
    <phoneticPr fontId="15" type="noConversion"/>
  </si>
  <si>
    <t>네놈을 추격해주마</t>
    <phoneticPr fontId="15" type="noConversion"/>
  </si>
  <si>
    <t>이제야 철들었네요</t>
    <phoneticPr fontId="15" type="noConversion"/>
  </si>
  <si>
    <t>도발이나 반격은 없습니다.</t>
    <phoneticPr fontId="15" type="noConversion"/>
  </si>
  <si>
    <t>여포랑 닮았다구요? 아닌데요</t>
    <phoneticPr fontId="15" type="noConversion"/>
  </si>
  <si>
    <t>흑기사 붐은 온다.</t>
    <phoneticPr fontId="15" type="noConversion"/>
  </si>
  <si>
    <t>곳곳에 이빨자국이 있다.</t>
    <phoneticPr fontId="15" type="noConversion"/>
  </si>
  <si>
    <t>성은이 망극하옵니다.</t>
    <phoneticPr fontId="15" type="noConversion"/>
  </si>
  <si>
    <t>Description</t>
    <phoneticPr fontId="15" type="noConversion"/>
  </si>
  <si>
    <t>condition(ko_kr)</t>
    <phoneticPr fontId="15" type="noConversion"/>
  </si>
  <si>
    <t>X</t>
    <phoneticPr fontId="15" type="noConversion"/>
  </si>
  <si>
    <t>흑철검(무기) 획득</t>
    <phoneticPr fontId="15" type="noConversion"/>
  </si>
  <si>
    <t>10스테이지 클리어</t>
    <phoneticPr fontId="15" type="noConversion"/>
  </si>
  <si>
    <t>철 검(무기) 획득</t>
    <phoneticPr fontId="15" type="noConversion"/>
  </si>
  <si>
    <t>여포 처치</t>
    <phoneticPr fontId="15" type="noConversion"/>
  </si>
  <si>
    <t>수색 50회 달성</t>
    <phoneticPr fontId="15" type="noConversion"/>
  </si>
  <si>
    <t>식량 1T 소지</t>
    <phoneticPr fontId="15" type="noConversion"/>
  </si>
  <si>
    <t>정원지 처치</t>
    <phoneticPr fontId="15" type="noConversion"/>
  </si>
  <si>
    <t>궁술 훈련(훈련) 구매</t>
    <phoneticPr fontId="15" type="noConversion"/>
  </si>
  <si>
    <t>옥새(스폐셜 보물) 획득</t>
    <phoneticPr fontId="15" type="noConversion"/>
  </si>
  <si>
    <t>※ 수색 구성
수색에 필요한 통행증은 3시간마다 1개씩 충전되며, 최대 7개까지 소지할 수 있다.
10명의 병사와 1명의 장수가 존재하며, 장수를 처치할시 확률적으로 스폐셜 보물, 지식, 금괴를 획득
※ 수색 보상 공식 (지식)
((7 + 스테이지 * 3) * 2 + 22 )
EX) 42 ▶ 48 ▶ 54 ▶ 60… ( 6씩 증가 )
※ 수색 보상 (금괴)
스테이지에 상관없이 1~5개 랜덤적으로 획득한다.</t>
    <phoneticPr fontId="15" type="noConversion"/>
  </si>
  <si>
    <t>지식 획득 공식</t>
    <phoneticPr fontId="15" type="noConversion"/>
  </si>
  <si>
    <t>treasure_1</t>
    <phoneticPr fontId="15" type="noConversion"/>
  </si>
  <si>
    <t>2</t>
    <phoneticPr fontId="15" type="noConversion"/>
  </si>
  <si>
    <t>적토마</t>
    <phoneticPr fontId="15" type="noConversion"/>
  </si>
  <si>
    <t>맹획 머리띠</t>
    <phoneticPr fontId="15" type="noConversion"/>
  </si>
  <si>
    <t>수색에서 얻는 금괴 획득량 증가</t>
    <phoneticPr fontId="15" type="noConversion"/>
  </si>
  <si>
    <t>층 수</t>
    <phoneticPr fontId="15" type="noConversion"/>
  </si>
  <si>
    <t>보스이름</t>
    <phoneticPr fontId="15" type="noConversion"/>
  </si>
  <si>
    <t>30층</t>
    <phoneticPr fontId="15" type="noConversion"/>
  </si>
  <si>
    <t>60층</t>
    <phoneticPr fontId="15" type="noConversion"/>
  </si>
  <si>
    <t>90층</t>
    <phoneticPr fontId="15" type="noConversion"/>
  </si>
  <si>
    <t>120층</t>
    <phoneticPr fontId="15" type="noConversion"/>
  </si>
  <si>
    <t>180층</t>
    <phoneticPr fontId="15" type="noConversion"/>
  </si>
  <si>
    <t>150층</t>
    <phoneticPr fontId="15" type="noConversion"/>
  </si>
  <si>
    <t>210층</t>
    <phoneticPr fontId="15" type="noConversion"/>
  </si>
  <si>
    <t>240층</t>
    <phoneticPr fontId="15" type="noConversion"/>
  </si>
  <si>
    <t>270층</t>
    <phoneticPr fontId="15" type="noConversion"/>
  </si>
  <si>
    <t>300층</t>
    <phoneticPr fontId="15" type="noConversion"/>
  </si>
  <si>
    <t>330층</t>
    <phoneticPr fontId="15" type="noConversion"/>
  </si>
  <si>
    <t>360층</t>
    <phoneticPr fontId="15" type="noConversion"/>
  </si>
  <si>
    <t>390층</t>
    <phoneticPr fontId="15" type="noConversion"/>
  </si>
  <si>
    <t>420층</t>
    <phoneticPr fontId="15" type="noConversion"/>
  </si>
  <si>
    <t>450층</t>
    <phoneticPr fontId="15" type="noConversion"/>
  </si>
  <si>
    <t>ROUND</t>
    <phoneticPr fontId="15" type="noConversion"/>
  </si>
  <si>
    <t>30stage</t>
    <phoneticPr fontId="15" type="noConversion"/>
  </si>
  <si>
    <t>60stage</t>
    <phoneticPr fontId="15" type="noConversion"/>
  </si>
  <si>
    <t>90stage</t>
  </si>
  <si>
    <t>120stage</t>
  </si>
  <si>
    <t>150stage</t>
  </si>
  <si>
    <t>180stage</t>
  </si>
  <si>
    <t>210stage</t>
  </si>
  <si>
    <t>240stage</t>
  </si>
  <si>
    <t>270stage</t>
  </si>
  <si>
    <t>300stage</t>
  </si>
  <si>
    <t>330stage</t>
  </si>
  <si>
    <t>360stage</t>
  </si>
  <si>
    <t>390stage</t>
  </si>
  <si>
    <t>420stage</t>
  </si>
  <si>
    <t>450stage</t>
  </si>
  <si>
    <t>(몬스터 hp * 0.008 * stage level)</t>
    <phoneticPr fontId="15" type="noConversion"/>
  </si>
  <si>
    <t>보스 사용 시 얻는 버프</t>
    <phoneticPr fontId="15" type="noConversion"/>
  </si>
  <si>
    <t>※ 보스 도감 시스템
각 30층마다 존재하는 보스를 처치할 때 마다 보스 도감이 채워진다. 
보스 도감에 있는 보스를 장착 후 스킬 사용 시 
해당 보스에 따라 버프가 다르며, 플레이어 공격력의 200% 만큼 공격한다.</t>
    <phoneticPr fontId="15" type="noConversion"/>
  </si>
  <si>
    <t>수색</t>
    <phoneticPr fontId="15" type="noConversion"/>
  </si>
  <si>
    <t>▶</t>
    <phoneticPr fontId="15" type="noConversion"/>
  </si>
  <si>
    <t>금괴 획득</t>
    <phoneticPr fontId="15" type="noConversion"/>
  </si>
  <si>
    <t>스킨 구매</t>
    <phoneticPr fontId="15" type="noConversion"/>
  </si>
  <si>
    <r>
      <t xml:space="preserve">※ 상점 구성
플레이어의 무기, 복장 스킨을 판매하며, 구입할 때 필요한 금은
수색을 진행할 때 마다 (1~5개) 얻을 수 있다.
- 무기 스킨
</t>
    </r>
    <r>
      <rPr>
        <sz val="11"/>
        <color rgb="FF000000"/>
        <rFont val="맑은 고딕"/>
        <family val="3"/>
        <charset val="129"/>
      </rPr>
      <t>플레이어의</t>
    </r>
    <r>
      <rPr>
        <b/>
        <sz val="11"/>
        <color rgb="FF000000"/>
        <rFont val="맑은 고딕"/>
        <family val="3"/>
        <charset val="129"/>
      </rPr>
      <t xml:space="preserve"> 무기 스킨을 교체할 수 있으며, 전투에 필요한 버프를 지급한다.
- 복장 스킨
</t>
    </r>
    <r>
      <rPr>
        <sz val="11"/>
        <color rgb="FF000000"/>
        <rFont val="맑은 고딕"/>
        <family val="3"/>
        <charset val="129"/>
      </rPr>
      <t>플레이어의</t>
    </r>
    <r>
      <rPr>
        <b/>
        <sz val="11"/>
        <color rgb="FF000000"/>
        <rFont val="맑은 고딕"/>
        <family val="3"/>
        <charset val="129"/>
      </rPr>
      <t xml:space="preserve"> 무기를 제외한 모든 부위가 교체되며, 버프는 지급하지 않는다.</t>
    </r>
    <phoneticPr fontId="15" type="noConversion"/>
  </si>
  <si>
    <r>
      <rPr>
        <b/>
        <sz val="11"/>
        <color rgb="FF000000"/>
        <rFont val="맑은 고딕"/>
        <family val="3"/>
        <charset val="129"/>
      </rPr>
      <t>※ 보물 가격 상승 공식</t>
    </r>
    <r>
      <rPr>
        <sz val="11"/>
        <color rgb="FF000000"/>
        <rFont val="맑은 고딕"/>
        <family val="3"/>
        <charset val="129"/>
      </rPr>
      <t xml:space="preserve">
- </t>
    </r>
    <r>
      <rPr>
        <b/>
        <u/>
        <sz val="11"/>
        <color rgb="FF000000"/>
        <rFont val="맑은 고딕"/>
        <family val="3"/>
        <charset val="129"/>
      </rPr>
      <t>정해진 값 "15"</t>
    </r>
    <r>
      <rPr>
        <sz val="11"/>
        <color rgb="FF000000"/>
        <rFont val="맑은 고딕"/>
        <family val="3"/>
        <charset val="129"/>
      </rPr>
      <t xml:space="preserve">에서 레벨 업 할 때마다 </t>
    </r>
    <r>
      <rPr>
        <b/>
        <u/>
        <sz val="11"/>
        <color rgb="FF000000"/>
        <rFont val="맑은 고딕"/>
        <family val="3"/>
        <charset val="129"/>
      </rPr>
      <t>1.5 곱해진 값</t>
    </r>
    <r>
      <rPr>
        <sz val="11"/>
        <color rgb="FF000000"/>
        <rFont val="맑은 고딕"/>
        <family val="3"/>
        <charset val="129"/>
      </rPr>
      <t xml:space="preserve">으로 증가한다.
EX) 15 * 1.5 = 23 ▶ 23 * 1.5 = 34 ▶ 17 * 1.5 = 51...
</t>
    </r>
    <r>
      <rPr>
        <b/>
        <sz val="11"/>
        <color rgb="FF000000"/>
        <rFont val="맑은 고딕"/>
        <family val="3"/>
        <charset val="129"/>
      </rPr>
      <t xml:space="preserve">
 일반 보물 - </t>
    </r>
    <r>
      <rPr>
        <sz val="11"/>
        <color rgb="FF000000"/>
        <rFont val="맑은 고딕"/>
        <family val="3"/>
        <charset val="129"/>
      </rPr>
      <t xml:space="preserve">스테이지에서 나타나는 </t>
    </r>
    <r>
      <rPr>
        <b/>
        <u/>
        <sz val="11"/>
        <color rgb="FF000000"/>
        <rFont val="맑은 고딕"/>
        <family val="3"/>
        <charset val="129"/>
      </rPr>
      <t>장수를 처치</t>
    </r>
    <r>
      <rPr>
        <sz val="11"/>
        <color rgb="FF000000"/>
        <rFont val="맑은 고딕"/>
        <family val="3"/>
        <charset val="129"/>
      </rPr>
      <t xml:space="preserve">하여 얻는 </t>
    </r>
    <r>
      <rPr>
        <b/>
        <u/>
        <sz val="11"/>
        <color rgb="FF000000"/>
        <rFont val="맑은 고딕"/>
        <family val="3"/>
        <charset val="129"/>
      </rPr>
      <t>지식을 소모하여</t>
    </r>
    <r>
      <rPr>
        <sz val="11"/>
        <color rgb="FF000000"/>
        <rFont val="맑은 고딕"/>
        <family val="3"/>
        <charset val="129"/>
      </rPr>
      <t xml:space="preserve"> 레벨 업이 가능하다.</t>
    </r>
    <r>
      <rPr>
        <b/>
        <sz val="11"/>
        <color rgb="FF000000"/>
        <rFont val="맑은 고딕"/>
        <family val="3"/>
        <charset val="129"/>
      </rPr>
      <t xml:space="preserve"> [ 최대 100Lv ]
 스폐셜 보물 - </t>
    </r>
    <r>
      <rPr>
        <b/>
        <u/>
        <sz val="11"/>
        <color rgb="FF000000"/>
        <rFont val="맑은 고딕"/>
        <family val="3"/>
        <charset val="129"/>
      </rPr>
      <t>수색에서 확률적</t>
    </r>
    <r>
      <rPr>
        <sz val="11"/>
        <color rgb="FF000000"/>
        <rFont val="맑은 고딕"/>
        <family val="3"/>
        <charset val="129"/>
      </rPr>
      <t xml:space="preserve">으로 </t>
    </r>
    <r>
      <rPr>
        <b/>
        <u/>
        <sz val="11"/>
        <color rgb="FF000000"/>
        <rFont val="맑은 고딕"/>
        <family val="3"/>
        <charset val="129"/>
      </rPr>
      <t>스폐셜 보물 조각, 지식</t>
    </r>
    <r>
      <rPr>
        <sz val="11"/>
        <color rgb="FF000000"/>
        <rFont val="맑은 고딕"/>
        <family val="3"/>
        <charset val="129"/>
      </rPr>
      <t xml:space="preserve">을 </t>
    </r>
    <r>
      <rPr>
        <b/>
        <u/>
        <sz val="11"/>
        <color rgb="FF000000"/>
        <rFont val="맑은 고딕"/>
        <family val="3"/>
        <charset val="129"/>
      </rPr>
      <t>획득</t>
    </r>
    <r>
      <rPr>
        <sz val="11"/>
        <color rgb="FF000000"/>
        <rFont val="맑은 고딕"/>
        <family val="3"/>
        <charset val="129"/>
      </rPr>
      <t xml:space="preserve"> 할 수 있으며, </t>
    </r>
    <r>
      <rPr>
        <b/>
        <u/>
        <sz val="11"/>
        <color rgb="FF000000"/>
        <rFont val="맑은 고딕"/>
        <family val="3"/>
        <charset val="129"/>
      </rPr>
      <t>보스조각 10개</t>
    </r>
    <r>
      <rPr>
        <sz val="11"/>
        <color rgb="FF000000"/>
        <rFont val="맑은 고딕"/>
        <family val="3"/>
        <charset val="129"/>
      </rPr>
      <t xml:space="preserve"> 당 </t>
    </r>
    <r>
      <rPr>
        <b/>
        <u/>
        <sz val="11"/>
        <color rgb="FF000000"/>
        <rFont val="맑은 고딕"/>
        <family val="3"/>
        <charset val="129"/>
      </rPr>
      <t xml:space="preserve">보물 효과 활성화 </t>
    </r>
    <r>
      <rPr>
        <sz val="11"/>
        <color rgb="FF000000"/>
        <rFont val="맑은 고딕"/>
        <family val="3"/>
        <charset val="129"/>
      </rPr>
      <t>(</t>
    </r>
    <r>
      <rPr>
        <b/>
        <sz val="11"/>
        <color rgb="FF000000"/>
        <rFont val="맑은 고딕"/>
        <family val="3"/>
        <charset val="129"/>
      </rPr>
      <t>보물 10조각 ▶ 보물 MAX = 버프 활성화</t>
    </r>
    <r>
      <rPr>
        <sz val="11"/>
        <color rgb="FF000000"/>
        <rFont val="맑은 고딕"/>
        <family val="3"/>
        <charset val="129"/>
      </rPr>
      <t xml:space="preserve">)
</t>
    </r>
    <r>
      <rPr>
        <b/>
        <sz val="11"/>
        <color rgb="FF000000"/>
        <rFont val="맑은 고딕"/>
        <family val="3"/>
        <charset val="129"/>
      </rPr>
      <t>※ 공식</t>
    </r>
    <r>
      <rPr>
        <sz val="11"/>
        <color rgb="FF000000"/>
        <rFont val="맑은 고딕"/>
        <family val="3"/>
        <charset val="129"/>
      </rPr>
      <t>_(증가값*레벨)*보물의 퍼센테이지 +(증가값*레벨)</t>
    </r>
    <phoneticPr fontId="15" type="noConversion"/>
  </si>
  <si>
    <t>treasure_7</t>
    <phoneticPr fontId="15" type="noConversion"/>
  </si>
  <si>
    <t>황금 낫</t>
    <phoneticPr fontId="15" type="noConversion"/>
  </si>
  <si>
    <t>갈색마</t>
    <phoneticPr fontId="15" type="noConversion"/>
  </si>
  <si>
    <t>훈련 비용 감소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</si>
</sst>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0.0%"/>
    <numFmt numFmtId="177" formatCode="0_);[Red]\(0\)"/>
    <numFmt numFmtId="178" formatCode="_-* #,##0.00_-;\-* #,##0.00_-;_-* &quot;-&quot;_-;_-@_-"/>
    <numFmt numFmtId="179" formatCode="_-* #,##0_-;\-* #,##0_-;_-* &quot;-&quot;??_-;_-@_-"/>
  </numFmts>
  <fonts count="23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Arial"/>
    </font>
    <font>
      <sz val="11"/>
      <color rgb="FF000000"/>
      <name val="Arial"/>
    </font>
    <font>
      <b/>
      <sz val="11"/>
      <color rgb="FFC00000"/>
      <name val="맑은 고딕"/>
      <family val="3"/>
      <charset val="129"/>
    </font>
    <font>
      <b/>
      <u/>
      <sz val="11"/>
      <color rgb="FF000000"/>
      <name val="맑은 고딕"/>
      <family val="3"/>
      <charset val="129"/>
    </font>
    <font>
      <u/>
      <sz val="11"/>
      <color rgb="FF000000"/>
      <name val="맑은 고딕"/>
      <family val="3"/>
      <charset val="129"/>
    </font>
    <font>
      <b/>
      <sz val="11"/>
      <color rgb="FFC55A11"/>
      <name val="맑은 고딕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</font>
    <font>
      <sz val="9"/>
      <color rgb="FF000000"/>
      <name val="Tahoma"/>
    </font>
    <font>
      <sz val="9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9"/>
      <color indexed="81"/>
      <name val="Tahoma"/>
      <family val="2"/>
    </font>
    <font>
      <b/>
      <sz val="11"/>
      <color theme="1"/>
      <name val="맑은 고딕"/>
      <family val="3"/>
      <charset val="129"/>
    </font>
    <font>
      <b/>
      <sz val="11"/>
      <color rgb="FF000000"/>
      <name val="맑은 고딕"/>
      <family val="3"/>
      <charset val="129"/>
      <scheme val="maj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rgb="FF000000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BE5D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8FABDB"/>
        <bgColor indexed="64"/>
      </patternFill>
    </fill>
    <fill>
      <patternFill patternType="solid">
        <fgColor rgb="FFF4B184"/>
        <bgColor indexed="64"/>
      </patternFill>
    </fill>
    <fill>
      <patternFill patternType="solid">
        <fgColor rgb="FF3B3838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rgb="FF53535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81717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FFFFFF"/>
      </top>
      <bottom/>
      <diagonal/>
    </border>
    <border>
      <left/>
      <right/>
      <top/>
      <bottom style="thin">
        <color rgb="FFFFFFF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383B40"/>
      </left>
      <right style="thin">
        <color rgb="FF383B40"/>
      </right>
      <top style="medium">
        <color rgb="FF383B40"/>
      </top>
      <bottom style="thin">
        <color rgb="FF383B40"/>
      </bottom>
      <diagonal/>
    </border>
    <border>
      <left style="thin">
        <color rgb="FF383B40"/>
      </left>
      <right style="thin">
        <color rgb="FF383B40"/>
      </right>
      <top style="medium">
        <color rgb="FF383B40"/>
      </top>
      <bottom style="thin">
        <color rgb="FF383B40"/>
      </bottom>
      <diagonal/>
    </border>
    <border>
      <left style="thin">
        <color rgb="FF383B40"/>
      </left>
      <right style="medium">
        <color rgb="FF383B40"/>
      </right>
      <top style="medium">
        <color rgb="FF383B40"/>
      </top>
      <bottom style="thin">
        <color rgb="FF383B40"/>
      </bottom>
      <diagonal/>
    </border>
    <border>
      <left style="medium">
        <color rgb="FF383B40"/>
      </left>
      <right style="thin">
        <color rgb="FF383B40"/>
      </right>
      <top style="thin">
        <color rgb="FF383B40"/>
      </top>
      <bottom style="thin">
        <color rgb="FF383B40"/>
      </bottom>
      <diagonal/>
    </border>
    <border>
      <left style="thin">
        <color rgb="FF383B40"/>
      </left>
      <right style="thin">
        <color rgb="FF383B40"/>
      </right>
      <top style="thin">
        <color rgb="FF383B40"/>
      </top>
      <bottom style="thin">
        <color rgb="FF383B40"/>
      </bottom>
      <diagonal/>
    </border>
    <border>
      <left style="thin">
        <color rgb="FF383B40"/>
      </left>
      <right style="medium">
        <color rgb="FF383B40"/>
      </right>
      <top style="thin">
        <color rgb="FF383B40"/>
      </top>
      <bottom style="thin">
        <color rgb="FF383B40"/>
      </bottom>
      <diagonal/>
    </border>
    <border>
      <left style="medium">
        <color rgb="FF383B40"/>
      </left>
      <right style="thin">
        <color rgb="FF383B40"/>
      </right>
      <top style="thin">
        <color rgb="FF383B40"/>
      </top>
      <bottom style="medium">
        <color rgb="FF383B40"/>
      </bottom>
      <diagonal/>
    </border>
    <border>
      <left style="thin">
        <color rgb="FF383B40"/>
      </left>
      <right style="thin">
        <color rgb="FF383B40"/>
      </right>
      <top style="thin">
        <color rgb="FF383B40"/>
      </top>
      <bottom style="medium">
        <color rgb="FF383B40"/>
      </bottom>
      <diagonal/>
    </border>
    <border>
      <left style="thin">
        <color rgb="FF383B40"/>
      </left>
      <right style="medium">
        <color rgb="FF383B40"/>
      </right>
      <top style="thin">
        <color rgb="FF383B40"/>
      </top>
      <bottom style="medium">
        <color rgb="FF383B4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4" fillId="0" borderId="0">
      <alignment vertical="center"/>
    </xf>
  </cellStyleXfs>
  <cellXfs count="205"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0" fillId="2" borderId="0" xfId="0" applyNumberFormat="1" applyFill="1">
      <alignment vertical="center"/>
    </xf>
    <xf numFmtId="0" fontId="0" fillId="2" borderId="0" xfId="0" applyNumberFormat="1" applyFill="1" applyBorder="1" applyAlignment="1">
      <alignment vertical="center"/>
    </xf>
    <xf numFmtId="0" fontId="0" fillId="2" borderId="0" xfId="0" applyNumberFormat="1" applyFill="1" applyBorder="1">
      <alignment vertical="center"/>
    </xf>
    <xf numFmtId="0" fontId="2" fillId="2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>
      <alignment vertical="center"/>
    </xf>
    <xf numFmtId="0" fontId="0" fillId="2" borderId="2" xfId="0" applyNumberFormat="1" applyFill="1" applyBorder="1">
      <alignment vertical="center"/>
    </xf>
    <xf numFmtId="0" fontId="0" fillId="2" borderId="3" xfId="0" applyNumberFormat="1" applyFill="1" applyBorder="1">
      <alignment vertical="center"/>
    </xf>
    <xf numFmtId="0" fontId="0" fillId="2" borderId="4" xfId="0" applyNumberFormat="1" applyFill="1" applyBorder="1">
      <alignment vertical="center"/>
    </xf>
    <xf numFmtId="0" fontId="0" fillId="2" borderId="5" xfId="0" applyNumberFormat="1" applyFill="1" applyBorder="1">
      <alignment vertical="center"/>
    </xf>
    <xf numFmtId="0" fontId="0" fillId="2" borderId="6" xfId="0" applyNumberFormat="1" applyFill="1" applyBorder="1">
      <alignment vertical="center"/>
    </xf>
    <xf numFmtId="0" fontId="0" fillId="2" borderId="7" xfId="0" applyNumberFormat="1" applyFill="1" applyBorder="1">
      <alignment vertical="center"/>
    </xf>
    <xf numFmtId="0" fontId="2" fillId="3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NumberFormat="1" applyFill="1" applyAlignment="1">
      <alignment vertical="center"/>
    </xf>
    <xf numFmtId="0" fontId="0" fillId="0" borderId="1" xfId="0" applyNumberFormat="1" applyFont="1" applyBorder="1">
      <alignment vertical="center"/>
    </xf>
    <xf numFmtId="9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vertical="center"/>
    </xf>
    <xf numFmtId="1" fontId="0" fillId="2" borderId="1" xfId="0" applyNumberFormat="1" applyFill="1" applyBorder="1" applyAlignment="1">
      <alignment vertical="center"/>
    </xf>
    <xf numFmtId="0" fontId="0" fillId="2" borderId="8" xfId="0" applyNumberFormat="1" applyFill="1" applyBorder="1">
      <alignment vertical="center"/>
    </xf>
    <xf numFmtId="0" fontId="0" fillId="2" borderId="9" xfId="0" applyNumberFormat="1" applyFill="1" applyBorder="1">
      <alignment vertical="center"/>
    </xf>
    <xf numFmtId="0" fontId="0" fillId="2" borderId="1" xfId="0" applyNumberForma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right" vertical="center"/>
    </xf>
    <xf numFmtId="1" fontId="0" fillId="0" borderId="0" xfId="0" applyNumberFormat="1">
      <alignment vertical="center"/>
    </xf>
    <xf numFmtId="1" fontId="2" fillId="3" borderId="1" xfId="0" applyNumberFormat="1" applyFont="1" applyFill="1" applyBorder="1" applyAlignment="1">
      <alignment horizontal="center" vertical="center"/>
    </xf>
    <xf numFmtId="41" fontId="0" fillId="0" borderId="1" xfId="1" applyNumberFormat="1" applyFont="1" applyBorder="1">
      <alignment vertical="center"/>
    </xf>
    <xf numFmtId="0" fontId="2" fillId="3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left" vertical="center"/>
    </xf>
    <xf numFmtId="0" fontId="2" fillId="4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>
      <alignment vertical="center"/>
    </xf>
    <xf numFmtId="177" fontId="0" fillId="2" borderId="1" xfId="0" applyNumberFormat="1" applyFill="1" applyBorder="1" applyAlignment="1">
      <alignment horizontal="right" vertical="center"/>
    </xf>
    <xf numFmtId="0" fontId="2" fillId="5" borderId="1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vertical="center"/>
    </xf>
    <xf numFmtId="41" fontId="0" fillId="2" borderId="1" xfId="1" applyNumberFormat="1" applyFont="1" applyFill="1" applyBorder="1" applyAlignment="1">
      <alignment horizontal="right" vertical="center"/>
    </xf>
    <xf numFmtId="41" fontId="0" fillId="2" borderId="1" xfId="1" applyNumberFormat="1" applyFont="1" applyFill="1" applyBorder="1" applyAlignment="1">
      <alignment vertical="center"/>
    </xf>
    <xf numFmtId="0" fontId="0" fillId="2" borderId="0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3" fontId="0" fillId="2" borderId="1" xfId="0" applyNumberFormat="1" applyFill="1" applyBorder="1">
      <alignment vertical="center"/>
    </xf>
    <xf numFmtId="41" fontId="0" fillId="2" borderId="1" xfId="1" applyNumberFormat="1" applyFont="1" applyFill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0" fontId="0" fillId="2" borderId="0" xfId="0" applyNumberFormat="1" applyFill="1" applyBorder="1" applyAlignment="1">
      <alignment horizontal="center" vertical="center"/>
    </xf>
    <xf numFmtId="0" fontId="2" fillId="6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1" fontId="0" fillId="2" borderId="0" xfId="0" applyNumberFormat="1" applyFill="1" applyBorder="1" applyAlignment="1">
      <alignment vertical="center"/>
    </xf>
    <xf numFmtId="0" fontId="0" fillId="2" borderId="1" xfId="0" applyNumberFormat="1" applyFont="1" applyFill="1" applyBorder="1">
      <alignment vertical="center"/>
    </xf>
    <xf numFmtId="0" fontId="0" fillId="2" borderId="1" xfId="0" applyNumberFormat="1" applyFill="1" applyBorder="1" applyAlignment="1">
      <alignment horizontal="right" vertical="center"/>
    </xf>
    <xf numFmtId="0" fontId="0" fillId="2" borderId="1" xfId="0" applyNumberFormat="1" applyFill="1" applyBorder="1" applyAlignment="1">
      <alignment vertical="center"/>
    </xf>
    <xf numFmtId="1" fontId="0" fillId="2" borderId="0" xfId="0" applyNumberFormat="1" applyFill="1">
      <alignment vertical="center"/>
    </xf>
    <xf numFmtId="0" fontId="0" fillId="2" borderId="0" xfId="0" applyNumberFormat="1" applyFill="1" applyBorder="1" applyAlignment="1">
      <alignment horizontal="left" vertical="center"/>
    </xf>
    <xf numFmtId="49" fontId="0" fillId="2" borderId="0" xfId="0" applyNumberFormat="1" applyFill="1" applyBorder="1" applyAlignment="1">
      <alignment horizontal="right" vertical="center"/>
    </xf>
    <xf numFmtId="0" fontId="0" fillId="2" borderId="0" xfId="0" applyNumberFormat="1" applyFont="1" applyFill="1" applyBorder="1">
      <alignment vertical="center"/>
    </xf>
    <xf numFmtId="1" fontId="0" fillId="2" borderId="0" xfId="0" applyNumberFormat="1" applyFill="1" applyBorder="1">
      <alignment vertical="center"/>
    </xf>
    <xf numFmtId="0" fontId="0" fillId="2" borderId="10" xfId="0" applyNumberForma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>
      <alignment vertical="center"/>
    </xf>
    <xf numFmtId="0" fontId="0" fillId="2" borderId="1" xfId="0" quotePrefix="1" applyNumberFormat="1" applyFill="1" applyBorder="1" applyAlignment="1">
      <alignment horizontal="right" vertical="center"/>
    </xf>
    <xf numFmtId="1" fontId="0" fillId="2" borderId="1" xfId="0" quotePrefix="1" applyNumberFormat="1" applyFill="1" applyBorder="1" applyAlignment="1">
      <alignment horizontal="right" vertical="center"/>
    </xf>
    <xf numFmtId="1" fontId="0" fillId="2" borderId="1" xfId="0" applyNumberFormat="1" applyFill="1" applyBorder="1" applyAlignment="1">
      <alignment horizontal="right" vertical="center"/>
    </xf>
    <xf numFmtId="178" fontId="0" fillId="2" borderId="1" xfId="1" applyNumberFormat="1" applyFont="1" applyFill="1" applyBorder="1" applyAlignment="1">
      <alignment horizontal="right" vertical="center"/>
    </xf>
    <xf numFmtId="178" fontId="0" fillId="2" borderId="1" xfId="1" applyNumberFormat="1" applyFont="1" applyFill="1" applyBorder="1" applyAlignment="1">
      <alignment vertical="center"/>
    </xf>
    <xf numFmtId="0" fontId="0" fillId="2" borderId="11" xfId="0" applyNumberFormat="1" applyFill="1" applyBorder="1">
      <alignment vertical="center"/>
    </xf>
    <xf numFmtId="0" fontId="2" fillId="4" borderId="10" xfId="0" applyNumberFormat="1" applyFont="1" applyFill="1" applyBorder="1" applyAlignment="1">
      <alignment horizontal="center" vertical="center"/>
    </xf>
    <xf numFmtId="0" fontId="3" fillId="9" borderId="10" xfId="0" applyNumberFormat="1" applyFont="1" applyFill="1" applyBorder="1" applyAlignment="1">
      <alignment horizontal="center" vertical="center"/>
    </xf>
    <xf numFmtId="0" fontId="0" fillId="2" borderId="12" xfId="0" applyNumberFormat="1" applyFill="1" applyBorder="1" applyAlignment="1">
      <alignment vertical="center"/>
    </xf>
    <xf numFmtId="0" fontId="2" fillId="2" borderId="13" xfId="0" applyNumberFormat="1" applyFont="1" applyFill="1" applyBorder="1" applyAlignment="1">
      <alignment horizontal="left" vertical="center"/>
    </xf>
    <xf numFmtId="0" fontId="2" fillId="2" borderId="13" xfId="0" applyNumberFormat="1" applyFont="1" applyFill="1" applyBorder="1" applyAlignment="1">
      <alignment horizontal="left" vertical="center" wrapText="1"/>
    </xf>
    <xf numFmtId="0" fontId="2" fillId="10" borderId="0" xfId="0" applyNumberFormat="1" applyFont="1" applyFill="1" applyAlignment="1">
      <alignment horizontal="center" vertical="center"/>
    </xf>
    <xf numFmtId="0" fontId="4" fillId="7" borderId="14" xfId="0" applyNumberFormat="1" applyFont="1" applyFill="1" applyBorder="1" applyAlignment="1">
      <alignment horizontal="center" vertical="center" wrapText="1"/>
    </xf>
    <xf numFmtId="0" fontId="4" fillId="7" borderId="15" xfId="0" applyNumberFormat="1" applyFont="1" applyFill="1" applyBorder="1" applyAlignment="1">
      <alignment horizontal="center" vertical="center" wrapText="1"/>
    </xf>
    <xf numFmtId="0" fontId="4" fillId="7" borderId="16" xfId="0" applyNumberFormat="1" applyFont="1" applyFill="1" applyBorder="1" applyAlignment="1">
      <alignment horizontal="center" vertical="center" wrapText="1"/>
    </xf>
    <xf numFmtId="0" fontId="0" fillId="11" borderId="17" xfId="0" applyNumberForma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right" vertical="center"/>
    </xf>
    <xf numFmtId="0" fontId="5" fillId="11" borderId="18" xfId="0" applyNumberFormat="1" applyFont="1" applyFill="1" applyBorder="1" applyAlignment="1">
      <alignment horizontal="center" vertical="center" wrapText="1"/>
    </xf>
    <xf numFmtId="0" fontId="0" fillId="2" borderId="19" xfId="0" applyNumberFormat="1" applyFill="1" applyBorder="1" applyAlignment="1">
      <alignment horizontal="right" vertical="center"/>
    </xf>
    <xf numFmtId="0" fontId="5" fillId="11" borderId="17" xfId="0" applyNumberFormat="1" applyFont="1" applyFill="1" applyBorder="1" applyAlignment="1">
      <alignment horizontal="center" vertical="center" wrapText="1"/>
    </xf>
    <xf numFmtId="0" fontId="5" fillId="11" borderId="20" xfId="0" applyNumberFormat="1" applyFont="1" applyFill="1" applyBorder="1" applyAlignment="1">
      <alignment horizontal="center" vertical="center" wrapText="1"/>
    </xf>
    <xf numFmtId="0" fontId="0" fillId="2" borderId="21" xfId="0" applyNumberFormat="1" applyFill="1" applyBorder="1" applyAlignment="1">
      <alignment horizontal="right" vertical="center"/>
    </xf>
    <xf numFmtId="0" fontId="5" fillId="11" borderId="21" xfId="0" applyNumberFormat="1" applyFont="1" applyFill="1" applyBorder="1" applyAlignment="1">
      <alignment horizontal="center" vertical="center" wrapText="1"/>
    </xf>
    <xf numFmtId="0" fontId="0" fillId="2" borderId="22" xfId="0" applyNumberFormat="1" applyFill="1" applyBorder="1" applyAlignment="1">
      <alignment horizontal="right" vertical="center"/>
    </xf>
    <xf numFmtId="0" fontId="2" fillId="8" borderId="2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vertical="center"/>
    </xf>
    <xf numFmtId="0" fontId="0" fillId="12" borderId="1" xfId="0" applyNumberFormat="1" applyFill="1" applyBorder="1" applyAlignment="1">
      <alignment horizontal="center" vertical="center"/>
    </xf>
    <xf numFmtId="0" fontId="0" fillId="12" borderId="1" xfId="0" applyNumberFormat="1" applyFill="1" applyBorder="1">
      <alignment vertical="center"/>
    </xf>
    <xf numFmtId="0" fontId="6" fillId="2" borderId="0" xfId="0" quotePrefix="1" applyNumberFormat="1" applyFont="1" applyFill="1">
      <alignment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0" borderId="1" xfId="0" applyNumberFormat="1" applyFont="1" applyFill="1" applyBorder="1">
      <alignment vertical="center"/>
    </xf>
    <xf numFmtId="9" fontId="0" fillId="0" borderId="1" xfId="0" applyNumberFormat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left" vertical="center"/>
    </xf>
    <xf numFmtId="1" fontId="0" fillId="0" borderId="1" xfId="0" applyNumberFormat="1" applyBorder="1">
      <alignment vertical="center"/>
    </xf>
    <xf numFmtId="0" fontId="2" fillId="3" borderId="1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17" borderId="0" xfId="0" applyNumberFormat="1" applyFill="1">
      <alignment vertical="center"/>
    </xf>
    <xf numFmtId="0" fontId="1" fillId="17" borderId="0" xfId="0" applyNumberFormat="1" applyFont="1" applyFill="1">
      <alignment vertical="center"/>
    </xf>
    <xf numFmtId="0" fontId="17" fillId="19" borderId="1" xfId="0" applyNumberFormat="1" applyFont="1" applyFill="1" applyBorder="1" applyAlignment="1">
      <alignment horizontal="center" vertical="center"/>
    </xf>
    <xf numFmtId="0" fontId="1" fillId="17" borderId="1" xfId="0" applyNumberFormat="1" applyFont="1" applyFill="1" applyBorder="1">
      <alignment vertical="center"/>
    </xf>
    <xf numFmtId="0" fontId="1" fillId="17" borderId="1" xfId="0" applyNumberFormat="1" applyFont="1" applyFill="1" applyBorder="1" applyAlignment="1">
      <alignment horizontal="center" vertical="center"/>
    </xf>
    <xf numFmtId="0" fontId="18" fillId="19" borderId="0" xfId="0" applyNumberFormat="1" applyFont="1" applyFill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0" fontId="2" fillId="3" borderId="34" xfId="0" applyNumberFormat="1" applyFont="1" applyFill="1" applyBorder="1" applyAlignment="1">
      <alignment horizontal="center" vertical="center"/>
    </xf>
    <xf numFmtId="0" fontId="18" fillId="19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left" vertical="center"/>
    </xf>
    <xf numFmtId="0" fontId="1" fillId="0" borderId="0" xfId="0" applyNumberFormat="1" applyFont="1">
      <alignment vertical="center"/>
    </xf>
    <xf numFmtId="49" fontId="1" fillId="2" borderId="1" xfId="0" applyNumberFormat="1" applyFont="1" applyFill="1" applyBorder="1" applyAlignment="1">
      <alignment horizontal="right" vertical="center"/>
    </xf>
    <xf numFmtId="0" fontId="1" fillId="0" borderId="1" xfId="0" applyNumberFormat="1" applyFont="1" applyBorder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2" fillId="20" borderId="1" xfId="0" applyNumberFormat="1" applyFont="1" applyFill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1" fillId="21" borderId="1" xfId="0" applyNumberFormat="1" applyFont="1" applyFill="1" applyBorder="1" applyAlignment="1">
      <alignment horizontal="center" vertical="center"/>
    </xf>
    <xf numFmtId="0" fontId="2" fillId="18" borderId="1" xfId="0" applyNumberFormat="1" applyFont="1" applyFill="1" applyBorder="1" applyAlignment="1">
      <alignment horizontal="center" vertical="center"/>
    </xf>
    <xf numFmtId="0" fontId="1" fillId="17" borderId="0" xfId="0" applyNumberFormat="1" applyFont="1" applyFill="1" applyAlignment="1">
      <alignment horizontal="center" vertical="center"/>
    </xf>
    <xf numFmtId="0" fontId="2" fillId="22" borderId="36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left" vertical="center"/>
    </xf>
    <xf numFmtId="0" fontId="0" fillId="2" borderId="1" xfId="0" applyNumberFormat="1" applyFill="1" applyBorder="1" applyAlignment="1">
      <alignment horizontal="center" vertical="center" wrapText="1"/>
    </xf>
    <xf numFmtId="0" fontId="3" fillId="13" borderId="0" xfId="0" applyNumberFormat="1" applyFont="1" applyFill="1" applyAlignment="1">
      <alignment horizontal="left" vertical="center"/>
    </xf>
    <xf numFmtId="0" fontId="0" fillId="13" borderId="0" xfId="0" applyNumberFormat="1" applyFill="1" applyAlignment="1">
      <alignment horizontal="left" vertical="center"/>
    </xf>
    <xf numFmtId="0" fontId="0" fillId="2" borderId="32" xfId="0" applyNumberFormat="1" applyFill="1" applyBorder="1" applyAlignment="1">
      <alignment horizontal="center" vertical="center"/>
    </xf>
    <xf numFmtId="0" fontId="0" fillId="2" borderId="33" xfId="0" applyNumberFormat="1" applyFill="1" applyBorder="1" applyAlignment="1">
      <alignment horizontal="center" vertical="center"/>
    </xf>
    <xf numFmtId="0" fontId="0" fillId="2" borderId="34" xfId="0" applyNumberFormat="1" applyFill="1" applyBorder="1" applyAlignment="1">
      <alignment horizontal="left" vertical="center" wrapText="1"/>
    </xf>
    <xf numFmtId="0" fontId="0" fillId="2" borderId="35" xfId="0" applyNumberFormat="1" applyFill="1" applyBorder="1" applyAlignment="1">
      <alignment horizontal="left" vertical="center" wrapText="1"/>
    </xf>
    <xf numFmtId="0" fontId="0" fillId="2" borderId="34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2" borderId="35" xfId="0" applyNumberFormat="1" applyFill="1" applyBorder="1" applyAlignment="1">
      <alignment horizontal="center" vertical="center"/>
    </xf>
    <xf numFmtId="0" fontId="2" fillId="2" borderId="24" xfId="0" applyNumberFormat="1" applyFont="1" applyFill="1" applyBorder="1" applyAlignment="1">
      <alignment horizontal="center" vertical="center"/>
    </xf>
    <xf numFmtId="0" fontId="2" fillId="2" borderId="26" xfId="0" applyNumberFormat="1" applyFont="1" applyFill="1" applyBorder="1" applyAlignment="1">
      <alignment horizontal="center" vertical="center"/>
    </xf>
    <xf numFmtId="0" fontId="2" fillId="2" borderId="29" xfId="0" applyNumberFormat="1" applyFont="1" applyFill="1" applyBorder="1" applyAlignment="1">
      <alignment horizontal="center" vertical="center"/>
    </xf>
    <xf numFmtId="0" fontId="2" fillId="2" borderId="31" xfId="0" applyNumberFormat="1" applyFont="1" applyFill="1" applyBorder="1" applyAlignment="1">
      <alignment horizontal="center" vertical="center"/>
    </xf>
    <xf numFmtId="0" fontId="2" fillId="6" borderId="24" xfId="0" applyNumberFormat="1" applyFont="1" applyFill="1" applyBorder="1" applyAlignment="1">
      <alignment horizontal="left" vertical="center" wrapText="1"/>
    </xf>
    <xf numFmtId="0" fontId="2" fillId="6" borderId="25" xfId="0" applyNumberFormat="1" applyFont="1" applyFill="1" applyBorder="1" applyAlignment="1">
      <alignment horizontal="left" vertical="center" wrapText="1"/>
    </xf>
    <xf numFmtId="0" fontId="2" fillId="6" borderId="26" xfId="0" applyNumberFormat="1" applyFont="1" applyFill="1" applyBorder="1" applyAlignment="1">
      <alignment horizontal="left" vertical="center" wrapText="1"/>
    </xf>
    <xf numFmtId="0" fontId="2" fillId="6" borderId="27" xfId="0" applyNumberFormat="1" applyFont="1" applyFill="1" applyBorder="1" applyAlignment="1">
      <alignment horizontal="left" vertical="center" wrapText="1"/>
    </xf>
    <xf numFmtId="0" fontId="2" fillId="6" borderId="0" xfId="0" applyNumberFormat="1" applyFont="1" applyFill="1" applyBorder="1" applyAlignment="1">
      <alignment horizontal="left" vertical="center" wrapText="1"/>
    </xf>
    <xf numFmtId="0" fontId="2" fillId="6" borderId="28" xfId="0" applyNumberFormat="1" applyFont="1" applyFill="1" applyBorder="1" applyAlignment="1">
      <alignment horizontal="left" vertical="center" wrapText="1"/>
    </xf>
    <xf numFmtId="0" fontId="2" fillId="6" borderId="29" xfId="0" applyNumberFormat="1" applyFont="1" applyFill="1" applyBorder="1" applyAlignment="1">
      <alignment horizontal="left" vertical="center" wrapText="1"/>
    </xf>
    <xf numFmtId="0" fontId="2" fillId="6" borderId="30" xfId="0" applyNumberFormat="1" applyFont="1" applyFill="1" applyBorder="1" applyAlignment="1">
      <alignment horizontal="left" vertical="center" wrapText="1"/>
    </xf>
    <xf numFmtId="0" fontId="2" fillId="6" borderId="31" xfId="0" applyNumberFormat="1" applyFont="1" applyFill="1" applyBorder="1" applyAlignment="1">
      <alignment horizontal="left" vertical="center" wrapText="1"/>
    </xf>
    <xf numFmtId="0" fontId="0" fillId="14" borderId="23" xfId="0" applyNumberFormat="1" applyFill="1" applyBorder="1" applyAlignment="1">
      <alignment horizontal="center" vertical="center"/>
    </xf>
    <xf numFmtId="0" fontId="0" fillId="14" borderId="10" xfId="0" applyNumberFormat="1" applyFill="1" applyBorder="1" applyAlignment="1">
      <alignment horizontal="center" vertical="center"/>
    </xf>
    <xf numFmtId="0" fontId="2" fillId="2" borderId="23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2" borderId="34" xfId="0" applyNumberFormat="1" applyFont="1" applyFill="1" applyBorder="1" applyAlignment="1">
      <alignment horizontal="center" vertical="center" wrapText="1"/>
    </xf>
    <xf numFmtId="0" fontId="2" fillId="2" borderId="35" xfId="0" applyNumberFormat="1" applyFont="1" applyFill="1" applyBorder="1" applyAlignment="1">
      <alignment horizontal="center" vertical="center" wrapText="1"/>
    </xf>
    <xf numFmtId="0" fontId="3" fillId="15" borderId="1" xfId="0" applyNumberFormat="1" applyFont="1" applyFill="1" applyBorder="1" applyAlignment="1">
      <alignment horizontal="center" vertical="center"/>
    </xf>
    <xf numFmtId="0" fontId="0" fillId="2" borderId="23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10" borderId="1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3" fillId="9" borderId="10" xfId="0" applyNumberFormat="1" applyFont="1" applyFill="1" applyBorder="1" applyAlignment="1">
      <alignment horizontal="center" vertical="center"/>
    </xf>
    <xf numFmtId="0" fontId="0" fillId="4" borderId="24" xfId="0" applyNumberFormat="1" applyFont="1" applyFill="1" applyBorder="1" applyAlignment="1">
      <alignment horizontal="left" vertical="center" wrapText="1"/>
    </xf>
    <xf numFmtId="0" fontId="0" fillId="4" borderId="25" xfId="0" applyNumberFormat="1" applyFont="1" applyFill="1" applyBorder="1" applyAlignment="1">
      <alignment horizontal="left" vertical="center" wrapText="1"/>
    </xf>
    <xf numFmtId="0" fontId="0" fillId="4" borderId="26" xfId="0" applyNumberFormat="1" applyFont="1" applyFill="1" applyBorder="1" applyAlignment="1">
      <alignment horizontal="left" vertical="center" wrapText="1"/>
    </xf>
    <xf numFmtId="0" fontId="0" fillId="4" borderId="27" xfId="0" applyNumberFormat="1" applyFont="1" applyFill="1" applyBorder="1" applyAlignment="1">
      <alignment horizontal="left" vertical="center" wrapText="1"/>
    </xf>
    <xf numFmtId="0" fontId="0" fillId="4" borderId="0" xfId="0" applyNumberFormat="1" applyFont="1" applyFill="1" applyBorder="1" applyAlignment="1">
      <alignment horizontal="left" vertical="center" wrapText="1"/>
    </xf>
    <xf numFmtId="0" fontId="0" fillId="4" borderId="28" xfId="0" applyNumberFormat="1" applyFont="1" applyFill="1" applyBorder="1" applyAlignment="1">
      <alignment horizontal="left" vertical="center" wrapText="1"/>
    </xf>
    <xf numFmtId="0" fontId="0" fillId="4" borderId="29" xfId="0" applyNumberFormat="1" applyFont="1" applyFill="1" applyBorder="1" applyAlignment="1">
      <alignment horizontal="left" vertical="center" wrapText="1"/>
    </xf>
    <xf numFmtId="0" fontId="0" fillId="4" borderId="30" xfId="0" applyNumberFormat="1" applyFont="1" applyFill="1" applyBorder="1" applyAlignment="1">
      <alignment horizontal="left" vertical="center" wrapText="1"/>
    </xf>
    <xf numFmtId="0" fontId="0" fillId="4" borderId="31" xfId="0" applyNumberFormat="1" applyFont="1" applyFill="1" applyBorder="1" applyAlignment="1">
      <alignment horizontal="left" vertical="center" wrapText="1"/>
    </xf>
    <xf numFmtId="0" fontId="0" fillId="2" borderId="7" xfId="0" applyNumberFormat="1" applyFill="1" applyBorder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6" borderId="24" xfId="0" applyNumberFormat="1" applyFont="1" applyFill="1" applyBorder="1" applyAlignment="1">
      <alignment horizontal="left" vertical="center" wrapText="1"/>
    </xf>
    <xf numFmtId="0" fontId="0" fillId="6" borderId="25" xfId="0" applyNumberFormat="1" applyFont="1" applyFill="1" applyBorder="1" applyAlignment="1">
      <alignment horizontal="left" vertical="center" wrapText="1"/>
    </xf>
    <xf numFmtId="0" fontId="0" fillId="6" borderId="26" xfId="0" applyNumberFormat="1" applyFont="1" applyFill="1" applyBorder="1" applyAlignment="1">
      <alignment horizontal="left" vertical="center" wrapText="1"/>
    </xf>
    <xf numFmtId="0" fontId="0" fillId="6" borderId="27" xfId="0" applyNumberFormat="1" applyFont="1" applyFill="1" applyBorder="1" applyAlignment="1">
      <alignment horizontal="left" vertical="center" wrapText="1"/>
    </xf>
    <xf numFmtId="0" fontId="0" fillId="6" borderId="0" xfId="0" applyNumberFormat="1" applyFont="1" applyFill="1" applyBorder="1" applyAlignment="1">
      <alignment horizontal="left" vertical="center" wrapText="1"/>
    </xf>
    <xf numFmtId="0" fontId="0" fillId="6" borderId="28" xfId="0" applyNumberFormat="1" applyFont="1" applyFill="1" applyBorder="1" applyAlignment="1">
      <alignment horizontal="left" vertical="center" wrapText="1"/>
    </xf>
    <xf numFmtId="0" fontId="0" fillId="6" borderId="29" xfId="0" applyNumberFormat="1" applyFont="1" applyFill="1" applyBorder="1" applyAlignment="1">
      <alignment horizontal="left" vertical="center" wrapText="1"/>
    </xf>
    <xf numFmtId="0" fontId="0" fillId="6" borderId="30" xfId="0" applyNumberFormat="1" applyFont="1" applyFill="1" applyBorder="1" applyAlignment="1">
      <alignment horizontal="left" vertical="center" wrapText="1"/>
    </xf>
    <xf numFmtId="0" fontId="0" fillId="6" borderId="3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center" vertical="center"/>
    </xf>
    <xf numFmtId="0" fontId="2" fillId="6" borderId="23" xfId="0" applyNumberFormat="1" applyFont="1" applyFill="1" applyBorder="1" applyAlignment="1">
      <alignment horizontal="center" vertical="center"/>
    </xf>
    <xf numFmtId="0" fontId="2" fillId="6" borderId="13" xfId="0" applyNumberFormat="1" applyFont="1" applyFill="1" applyBorder="1" applyAlignment="1">
      <alignment horizontal="center" vertical="center"/>
    </xf>
    <xf numFmtId="0" fontId="2" fillId="6" borderId="10" xfId="0" applyNumberFormat="1" applyFon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0" fillId="2" borderId="13" xfId="0" applyNumberFormat="1" applyFill="1" applyBorder="1" applyAlignment="1">
      <alignment horizontal="center" vertical="center"/>
    </xf>
    <xf numFmtId="0" fontId="0" fillId="2" borderId="10" xfId="0" applyNumberFormat="1" applyFill="1" applyBorder="1" applyAlignment="1">
      <alignment horizontal="center" vertical="center"/>
    </xf>
    <xf numFmtId="0" fontId="1" fillId="6" borderId="24" xfId="0" applyNumberFormat="1" applyFont="1" applyFill="1" applyBorder="1" applyAlignment="1">
      <alignment horizontal="left" vertical="center" wrapText="1"/>
    </xf>
    <xf numFmtId="0" fontId="0" fillId="16" borderId="23" xfId="0" applyNumberFormat="1" applyFont="1" applyFill="1" applyBorder="1" applyAlignment="1">
      <alignment horizontal="center" vertical="center"/>
    </xf>
    <xf numFmtId="0" fontId="0" fillId="16" borderId="13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2" fillId="18" borderId="24" xfId="0" applyNumberFormat="1" applyFont="1" applyFill="1" applyBorder="1" applyAlignment="1">
      <alignment horizontal="left" vertical="center" wrapText="1"/>
    </xf>
    <xf numFmtId="0" fontId="2" fillId="18" borderId="25" xfId="0" applyNumberFormat="1" applyFont="1" applyFill="1" applyBorder="1" applyAlignment="1">
      <alignment horizontal="left" vertical="center" wrapText="1"/>
    </xf>
    <xf numFmtId="0" fontId="2" fillId="18" borderId="26" xfId="0" applyNumberFormat="1" applyFont="1" applyFill="1" applyBorder="1" applyAlignment="1">
      <alignment horizontal="left" vertical="center" wrapText="1"/>
    </xf>
    <xf numFmtId="0" fontId="2" fillId="18" borderId="27" xfId="0" applyNumberFormat="1" applyFont="1" applyFill="1" applyBorder="1" applyAlignment="1">
      <alignment horizontal="left" vertical="center" wrapText="1"/>
    </xf>
    <xf numFmtId="0" fontId="2" fillId="18" borderId="0" xfId="0" applyNumberFormat="1" applyFont="1" applyFill="1" applyBorder="1" applyAlignment="1">
      <alignment horizontal="left" vertical="center" wrapText="1"/>
    </xf>
    <xf numFmtId="0" fontId="2" fillId="18" borderId="28" xfId="0" applyNumberFormat="1" applyFont="1" applyFill="1" applyBorder="1" applyAlignment="1">
      <alignment horizontal="left" vertical="center" wrapText="1"/>
    </xf>
    <xf numFmtId="0" fontId="2" fillId="18" borderId="29" xfId="0" applyNumberFormat="1" applyFont="1" applyFill="1" applyBorder="1" applyAlignment="1">
      <alignment horizontal="left" vertical="center" wrapText="1"/>
    </xf>
    <xf numFmtId="0" fontId="2" fillId="18" borderId="30" xfId="0" applyNumberFormat="1" applyFont="1" applyFill="1" applyBorder="1" applyAlignment="1">
      <alignment horizontal="left" vertical="center" wrapText="1"/>
    </xf>
    <xf numFmtId="0" fontId="2" fillId="18" borderId="31" xfId="0" applyNumberFormat="1" applyFont="1" applyFill="1" applyBorder="1" applyAlignment="1">
      <alignment horizontal="left" vertical="center" wrapText="1"/>
    </xf>
    <xf numFmtId="0" fontId="1" fillId="0" borderId="1" xfId="0" applyNumberFormat="1" applyFont="1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400" b="1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400" b="1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rPr>
              <a:t>가격 증가 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 ~ 9</c:v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시스템'!$C$17:$L$17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10</c:v>
                </c:pt>
                <c:pt idx="2">
                  <c:v>11.200000000000001</c:v>
                </c:pt>
                <c:pt idx="3">
                  <c:v>12.544000000000002</c:v>
                </c:pt>
                <c:pt idx="4">
                  <c:v>14.049280000000003</c:v>
                </c:pt>
                <c:pt idx="5">
                  <c:v>15.735193600000004</c:v>
                </c:pt>
                <c:pt idx="6">
                  <c:v>17.623416832000007</c:v>
                </c:pt>
                <c:pt idx="7">
                  <c:v>19.738226851840011</c:v>
                </c:pt>
                <c:pt idx="8">
                  <c:v>22.106814074060814</c:v>
                </c:pt>
                <c:pt idx="9">
                  <c:v>24.759631762948114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9-4A62-891F-AF5913D404AF}"/>
            </c:ext>
          </c:extLst>
        </c:ser>
        <c:ser>
          <c:idx val="1"/>
          <c:order val="1"/>
          <c:tx>
            <c:v>10 ~ 19</c:v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시스템'!$C$18:$L$18</c:f>
              <c:numCache>
                <c:formatCode>0</c:formatCode>
                <c:ptCount val="10"/>
                <c:pt idx="0">
                  <c:v>27.730787574501889</c:v>
                </c:pt>
                <c:pt idx="1">
                  <c:v>31.058482083442119</c:v>
                </c:pt>
                <c:pt idx="2">
                  <c:v>34.785499933455178</c:v>
                </c:pt>
                <c:pt idx="3">
                  <c:v>38.959759925469804</c:v>
                </c:pt>
                <c:pt idx="4">
                  <c:v>43.634931116526182</c:v>
                </c:pt>
                <c:pt idx="5">
                  <c:v>48.87112285050933</c:v>
                </c:pt>
                <c:pt idx="6">
                  <c:v>54.735657592570455</c:v>
                </c:pt>
                <c:pt idx="7">
                  <c:v>61.303936503678912</c:v>
                </c:pt>
                <c:pt idx="8">
                  <c:v>68.660408884120386</c:v>
                </c:pt>
                <c:pt idx="9">
                  <c:v>76.899657950214845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9-4A62-891F-AF5913D404AF}"/>
            </c:ext>
          </c:extLst>
        </c:ser>
        <c:ser>
          <c:idx val="2"/>
          <c:order val="2"/>
          <c:tx>
            <c:v>20 ~ 29</c:v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시스템'!$C$19:$L$19</c:f>
              <c:numCache>
                <c:formatCode>0</c:formatCode>
                <c:ptCount val="10"/>
                <c:pt idx="0">
                  <c:v>86.127616904240639</c:v>
                </c:pt>
                <c:pt idx="1">
                  <c:v>96.462930932749529</c:v>
                </c:pt>
                <c:pt idx="2">
                  <c:v>108.03848264467948</c:v>
                </c:pt>
                <c:pt idx="3">
                  <c:v>121.00310056204103</c:v>
                </c:pt>
                <c:pt idx="4">
                  <c:v>135.52347262948595</c:v>
                </c:pt>
                <c:pt idx="5">
                  <c:v>151.78628934502427</c:v>
                </c:pt>
                <c:pt idx="6">
                  <c:v>170.00064406642721</c:v>
                </c:pt>
                <c:pt idx="7">
                  <c:v>190.40072135439848</c:v>
                </c:pt>
                <c:pt idx="8">
                  <c:v>213.24880791692632</c:v>
                </c:pt>
                <c:pt idx="9">
                  <c:v>238.83866486695752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9-4A62-891F-AF5913D404AF}"/>
            </c:ext>
          </c:extLst>
        </c:ser>
        <c:ser>
          <c:idx val="3"/>
          <c:order val="3"/>
          <c:tx>
            <c:v>30 ~ 39</c:v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시스템'!$C$20:$L$20</c:f>
              <c:numCache>
                <c:formatCode>0</c:formatCode>
                <c:ptCount val="10"/>
                <c:pt idx="0">
                  <c:v>267.49930465099243</c:v>
                </c:pt>
                <c:pt idx="1">
                  <c:v>299.59922120911153</c:v>
                </c:pt>
                <c:pt idx="2">
                  <c:v>335.55112775420497</c:v>
                </c:pt>
                <c:pt idx="3">
                  <c:v>375.81726308470962</c:v>
                </c:pt>
                <c:pt idx="4">
                  <c:v>420.91533465487481</c:v>
                </c:pt>
                <c:pt idx="5">
                  <c:v>471.42517481345982</c:v>
                </c:pt>
                <c:pt idx="6">
                  <c:v>527.99619579107502</c:v>
                </c:pt>
                <c:pt idx="7">
                  <c:v>591.35573928600411</c:v>
                </c:pt>
                <c:pt idx="8">
                  <c:v>662.31842800032462</c:v>
                </c:pt>
                <c:pt idx="9">
                  <c:v>741.79663936036366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D9-4A62-891F-AF5913D404AF}"/>
            </c:ext>
          </c:extLst>
        </c:ser>
        <c:ser>
          <c:idx val="4"/>
          <c:order val="4"/>
          <c:tx>
            <c:v>40 ~ 49</c:v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시스템'!$C$21:$L$21</c:f>
              <c:numCache>
                <c:formatCode>0</c:formatCode>
                <c:ptCount val="10"/>
                <c:pt idx="0">
                  <c:v>830.81223608360733</c:v>
                </c:pt>
                <c:pt idx="1">
                  <c:v>930.50970441364029</c:v>
                </c:pt>
                <c:pt idx="2">
                  <c:v>1042.1708689432771</c:v>
                </c:pt>
                <c:pt idx="3">
                  <c:v>1167.2313732164705</c:v>
                </c:pt>
                <c:pt idx="4">
                  <c:v>1307.2991380024471</c:v>
                </c:pt>
                <c:pt idx="5">
                  <c:v>1464.1750345627408</c:v>
                </c:pt>
                <c:pt idx="6">
                  <c:v>1639.87603871027</c:v>
                </c:pt>
                <c:pt idx="7">
                  <c:v>1836.6611633555026</c:v>
                </c:pt>
                <c:pt idx="8">
                  <c:v>2057.0605029581629</c:v>
                </c:pt>
                <c:pt idx="9">
                  <c:v>2303.9077633131428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D9-4A62-891F-AF5913D404AF}"/>
            </c:ext>
          </c:extLst>
        </c:ser>
        <c:ser>
          <c:idx val="5"/>
          <c:order val="5"/>
          <c:tx>
            <c:v>50 ~ 59</c:v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시스템'!$C$22:$L$22</c:f>
              <c:numCache>
                <c:formatCode>0</c:formatCode>
                <c:ptCount val="10"/>
                <c:pt idx="0">
                  <c:v>2580.3766949107203</c:v>
                </c:pt>
                <c:pt idx="1">
                  <c:v>2890.0218983000068</c:v>
                </c:pt>
                <c:pt idx="2">
                  <c:v>3236.824526096008</c:v>
                </c:pt>
                <c:pt idx="3">
                  <c:v>3625.2434692275292</c:v>
                </c:pt>
                <c:pt idx="4">
                  <c:v>4060.2726855348333</c:v>
                </c:pt>
                <c:pt idx="5">
                  <c:v>4547.5054077990135</c:v>
                </c:pt>
                <c:pt idx="6">
                  <c:v>5093.2060567348954</c:v>
                </c:pt>
                <c:pt idx="7">
                  <c:v>5704.3907835430837</c:v>
                </c:pt>
                <c:pt idx="8">
                  <c:v>6388.9176775682545</c:v>
                </c:pt>
                <c:pt idx="9">
                  <c:v>7155.587798876446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D9-4A62-891F-AF5913D404AF}"/>
            </c:ext>
          </c:extLst>
        </c:ser>
        <c:ser>
          <c:idx val="6"/>
          <c:order val="6"/>
          <c:tx>
            <c:v>60 ~ 69</c:v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시스템'!$C$23:$L$23</c:f>
              <c:numCache>
                <c:formatCode>0</c:formatCode>
                <c:ptCount val="10"/>
                <c:pt idx="0">
                  <c:v>8014.2583347416203</c:v>
                </c:pt>
                <c:pt idx="1">
                  <c:v>8975.9693349106165</c:v>
                </c:pt>
                <c:pt idx="2">
                  <c:v>10053.085655099891</c:v>
                </c:pt>
                <c:pt idx="3">
                  <c:v>11259.455933711879</c:v>
                </c:pt>
                <c:pt idx="4">
                  <c:v>12610.590645757306</c:v>
                </c:pt>
                <c:pt idx="5">
                  <c:v>14123.861523248184</c:v>
                </c:pt>
                <c:pt idx="6">
                  <c:v>15818.724906037967</c:v>
                </c:pt>
                <c:pt idx="7">
                  <c:v>17716.971894762526</c:v>
                </c:pt>
                <c:pt idx="8">
                  <c:v>19843.00852213403</c:v>
                </c:pt>
                <c:pt idx="9">
                  <c:v>22224.169544790115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D9-4A62-891F-AF5913D404AF}"/>
            </c:ext>
          </c:extLst>
        </c:ser>
        <c:ser>
          <c:idx val="7"/>
          <c:order val="7"/>
          <c:tx>
            <c:v>70 ~ 79</c:v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시스템'!$C$24:$L$24</c:f>
              <c:numCache>
                <c:formatCode>0</c:formatCode>
                <c:ptCount val="10"/>
                <c:pt idx="0">
                  <c:v>24891.06989016493</c:v>
                </c:pt>
                <c:pt idx="1">
                  <c:v>27877.998276984723</c:v>
                </c:pt>
                <c:pt idx="2">
                  <c:v>31223.358070222894</c:v>
                </c:pt>
                <c:pt idx="3">
                  <c:v>34970.161038649647</c:v>
                </c:pt>
                <c:pt idx="4">
                  <c:v>39166.580363287605</c:v>
                </c:pt>
                <c:pt idx="5">
                  <c:v>43866.570006882124</c:v>
                </c:pt>
                <c:pt idx="6">
                  <c:v>49130.558407707984</c:v>
                </c:pt>
                <c:pt idx="7">
                  <c:v>55026.225416632944</c:v>
                </c:pt>
                <c:pt idx="8">
                  <c:v>61629.372466628905</c:v>
                </c:pt>
                <c:pt idx="9">
                  <c:v>69024.897162624387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D9-4A62-891F-AF5913D404AF}"/>
            </c:ext>
          </c:extLst>
        </c:ser>
        <c:ser>
          <c:idx val="8"/>
          <c:order val="8"/>
          <c:tx>
            <c:v>80 ~ 89</c:v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시스템'!$C$25:$L$25</c:f>
              <c:numCache>
                <c:formatCode>0</c:formatCode>
                <c:ptCount val="10"/>
                <c:pt idx="0">
                  <c:v>77307.884822139327</c:v>
                </c:pt>
                <c:pt idx="1">
                  <c:v>86584.831000796054</c:v>
                </c:pt>
                <c:pt idx="2">
                  <c:v>96975.010720891587</c:v>
                </c:pt>
                <c:pt idx="3">
                  <c:v>108612.01200739859</c:v>
                </c:pt>
                <c:pt idx="4">
                  <c:v>121645.45344828643</c:v>
                </c:pt>
                <c:pt idx="5">
                  <c:v>136242.90786208081</c:v>
                </c:pt>
                <c:pt idx="6">
                  <c:v>152592.05680553053</c:v>
                </c:pt>
                <c:pt idx="7">
                  <c:v>170903.1036221942</c:v>
                </c:pt>
                <c:pt idx="8">
                  <c:v>191411.47605685753</c:v>
                </c:pt>
                <c:pt idx="9">
                  <c:v>214380.85318368045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D9-4A62-891F-AF5913D404AF}"/>
            </c:ext>
          </c:extLst>
        </c:ser>
        <c:ser>
          <c:idx val="9"/>
          <c:order val="9"/>
          <c:tx>
            <c:v>90 ~ 99</c:v>
          </c:tx>
          <c:spPr>
            <a:ln w="28575" cap="rnd" cmpd="sng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시스템'!$C$26:$L$26</c:f>
              <c:numCache>
                <c:formatCode>0</c:formatCode>
                <c:ptCount val="10"/>
                <c:pt idx="0">
                  <c:v>240106.55556572211</c:v>
                </c:pt>
                <c:pt idx="1">
                  <c:v>268919.34223360877</c:v>
                </c:pt>
                <c:pt idx="2">
                  <c:v>301189.66330164182</c:v>
                </c:pt>
                <c:pt idx="3">
                  <c:v>337332.42289783887</c:v>
                </c:pt>
                <c:pt idx="4">
                  <c:v>377812.31364557956</c:v>
                </c:pt>
                <c:pt idx="5">
                  <c:v>423149.79128304916</c:v>
                </c:pt>
                <c:pt idx="6">
                  <c:v>473927.76623701508</c:v>
                </c:pt>
                <c:pt idx="7">
                  <c:v>530799.09818545694</c:v>
                </c:pt>
                <c:pt idx="8">
                  <c:v>594494.98996771185</c:v>
                </c:pt>
                <c:pt idx="9">
                  <c:v>665834.38876383728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D9-4A62-891F-AF5913D40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190576"/>
        <c:axId val="228178944"/>
      </c:lineChart>
      <c:catAx>
        <c:axId val="274190576"/>
        <c:scaling>
          <c:orientation val="minMax"/>
        </c:scaling>
        <c:delete val="0"/>
        <c:axPos val="b"/>
        <c:title>
          <c:tx>
            <c:rich>
              <a:bodyPr rot="0" vert="horz" wrap="none" lIns="0" tIns="0" rIns="0" bIns="0" anchor="ctr" anchorCtr="1"/>
              <a:lstStyle/>
              <a:p>
                <a:pPr algn="l">
                  <a:defRPr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r>
                  <a:rPr lang="ko-KR" altLang="en-US"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rPr>
                  <a:t>레벨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5.6873798370361328E-2"/>
              <c:y val="0.88189721107482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228178944"/>
        <c:crosses val="autoZero"/>
        <c:auto val="1"/>
        <c:lblAlgn val="ctr"/>
        <c:lblOffset val="100"/>
        <c:tickMarkSkip val="1"/>
        <c:noMultiLvlLbl val="0"/>
      </c:catAx>
      <c:valAx>
        <c:axId val="2281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274190576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2911149263382"/>
          <c:y val="0.86313813924789429"/>
          <c:w val="0.70541775226593018"/>
          <c:h val="7.789912074804306E-2"/>
        </c:manualLayout>
      </c:layout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'보물 시스템'!$C$16:$C$25</c:f>
              <c:numCache>
                <c:formatCode>0</c:formatCode>
                <c:ptCount val="10"/>
                <c:pt idx="0">
                  <c:v>0</c:v>
                </c:pt>
                <c:pt idx="1">
                  <c:v>576.650390625</c:v>
                </c:pt>
                <c:pt idx="2">
                  <c:v>23498.480892562868</c:v>
                </c:pt>
                <c:pt idx="3">
                  <c:v>42082.200378702488</c:v>
                </c:pt>
                <c:pt idx="4">
                  <c:v>75362.811613654194</c:v>
                </c:pt>
                <c:pt idx="5">
                  <c:v>134963.3175833057</c:v>
                </c:pt>
                <c:pt idx="6">
                  <c:v>241698.74641184477</c:v>
                </c:pt>
                <c:pt idx="7">
                  <c:v>432845.64326894761</c:v>
                </c:pt>
                <c:pt idx="8">
                  <c:v>775160.62320680486</c:v>
                </c:pt>
                <c:pt idx="9">
                  <c:v>1388194.6165206302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7-4E04-BE49-DBF3F9B6C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353936"/>
        <c:axId val="1804850560"/>
      </c:lineChart>
      <c:catAx>
        <c:axId val="2111353936"/>
        <c:scaling>
          <c:orientation val="minMax"/>
        </c:scaling>
        <c:delete val="0"/>
        <c:axPos val="b"/>
        <c:title>
          <c:tx>
            <c:rich>
              <a:bodyPr rot="0" vert="horz" wrap="none" lIns="0" tIns="0" rIns="0" bIns="0" anchor="ctr" anchorCtr="1"/>
              <a:lstStyle/>
              <a:p>
                <a:pPr algn="l">
                  <a:defRPr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r>
                  <a:rPr lang="ko-KR" altLang="en-US"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rPr>
                  <a:t>보물 레벨 값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518243670463562"/>
              <c:y val="0.852070689201354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804850560"/>
        <c:crosses val="autoZero"/>
        <c:auto val="1"/>
        <c:lblAlgn val="ctr"/>
        <c:lblOffset val="100"/>
        <c:tickMarkSkip val="1"/>
        <c:noMultiLvlLbl val="0"/>
      </c:catAx>
      <c:valAx>
        <c:axId val="18048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="eaVert" wrap="none" lIns="0" tIns="0" rIns="0" bIns="0" anchor="ctr" anchorCtr="1"/>
              <a:lstStyle/>
              <a:p>
                <a:pPr algn="l">
                  <a:defRPr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r>
                  <a:rPr lang="ko-KR" altLang="en-US"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rPr>
                  <a:t>단위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9020553454756737E-2"/>
              <c:y val="0.337150633335113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211135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0</xdr:row>
      <xdr:rowOff>200025</xdr:rowOff>
    </xdr:from>
    <xdr:to>
      <xdr:col>19</xdr:col>
      <xdr:colOff>466725</xdr:colOff>
      <xdr:row>25</xdr:row>
      <xdr:rowOff>200025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13</xdr:row>
      <xdr:rowOff>0</xdr:rowOff>
    </xdr:from>
    <xdr:to>
      <xdr:col>24</xdr:col>
      <xdr:colOff>133349</xdr:colOff>
      <xdr:row>26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2F5597"/>
  </sheetPr>
  <dimension ref="A2:U46"/>
  <sheetViews>
    <sheetView topLeftCell="A19" zoomScaleNormal="100" zoomScaleSheetLayoutView="75" workbookViewId="0">
      <selection activeCell="J39" sqref="J39"/>
    </sheetView>
  </sheetViews>
  <sheetFormatPr defaultColWidth="9" defaultRowHeight="16.5" x14ac:dyDescent="0.3"/>
  <cols>
    <col min="1" max="1" width="2.125" style="2" customWidth="1"/>
    <col min="2" max="2" width="7.125" style="2" bestFit="1" customWidth="1"/>
    <col min="3" max="3" width="9.5" style="2" bestFit="1" customWidth="1"/>
    <col min="4" max="4" width="7.125" style="2" bestFit="1" customWidth="1"/>
    <col min="5" max="5" width="9.5" style="2" bestFit="1" customWidth="1"/>
    <col min="6" max="6" width="7.125" style="2" bestFit="1" customWidth="1"/>
    <col min="7" max="7" width="10.125" style="2" bestFit="1" customWidth="1"/>
    <col min="8" max="8" width="7.125" style="2" bestFit="1" customWidth="1"/>
    <col min="9" max="9" width="16.125" style="2" bestFit="1" customWidth="1"/>
    <col min="10" max="10" width="67.375" style="2" customWidth="1"/>
    <col min="11" max="11" width="9.875" style="2" bestFit="1" customWidth="1"/>
    <col min="12" max="16384" width="9" style="2"/>
  </cols>
  <sheetData>
    <row r="2" spans="2:21" x14ac:dyDescent="0.3">
      <c r="B2" s="128" t="s">
        <v>246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</row>
    <row r="4" spans="2:21" x14ac:dyDescent="0.3">
      <c r="B4" s="6"/>
      <c r="C4" s="6"/>
      <c r="D4" s="6"/>
      <c r="E4" s="6"/>
      <c r="F4" s="6"/>
    </row>
    <row r="5" spans="2:21" x14ac:dyDescent="0.3">
      <c r="B5" s="6"/>
      <c r="C5" s="6"/>
      <c r="D5" s="6"/>
      <c r="E5" s="6"/>
      <c r="F5" s="6"/>
    </row>
    <row r="6" spans="2:21" x14ac:dyDescent="0.3">
      <c r="B6" s="137" t="s">
        <v>365</v>
      </c>
      <c r="C6" s="138"/>
    </row>
    <row r="7" spans="2:21" x14ac:dyDescent="0.3">
      <c r="B7" s="139"/>
      <c r="C7" s="140"/>
    </row>
    <row r="8" spans="2:21" x14ac:dyDescent="0.3">
      <c r="B8" s="7"/>
    </row>
    <row r="9" spans="2:21" x14ac:dyDescent="0.3">
      <c r="B9" s="8"/>
    </row>
    <row r="10" spans="2:21" ht="21" customHeight="1" x14ac:dyDescent="0.3">
      <c r="B10" s="8"/>
    </row>
    <row r="11" spans="2:21" ht="17.25" customHeight="1" x14ac:dyDescent="0.3">
      <c r="B11" s="8"/>
      <c r="F11" s="4"/>
      <c r="G11" s="4"/>
    </row>
    <row r="12" spans="2:21" x14ac:dyDescent="0.3">
      <c r="B12" s="8"/>
      <c r="C12" s="9"/>
      <c r="D12" s="137" t="s">
        <v>294</v>
      </c>
      <c r="E12" s="138"/>
      <c r="F12" s="4"/>
    </row>
    <row r="13" spans="2:21" ht="25.5" customHeight="1" x14ac:dyDescent="0.3">
      <c r="C13" s="11"/>
      <c r="D13" s="139"/>
      <c r="E13" s="140"/>
      <c r="F13" s="12"/>
      <c r="G13" s="23"/>
    </row>
    <row r="14" spans="2:21" ht="20.25" customHeight="1" x14ac:dyDescent="0.3">
      <c r="C14" s="23"/>
      <c r="G14" s="22"/>
      <c r="H14" s="35" t="s">
        <v>384</v>
      </c>
      <c r="I14" s="35" t="s">
        <v>274</v>
      </c>
      <c r="J14" s="35" t="s">
        <v>375</v>
      </c>
      <c r="K14" s="35" t="s">
        <v>288</v>
      </c>
    </row>
    <row r="15" spans="2:21" ht="21" customHeight="1" x14ac:dyDescent="0.3">
      <c r="C15" s="23"/>
      <c r="G15" s="4"/>
      <c r="H15" s="127" t="s">
        <v>349</v>
      </c>
      <c r="I15" s="60" t="s">
        <v>373</v>
      </c>
      <c r="J15" s="33" t="s">
        <v>53</v>
      </c>
      <c r="K15" s="24" t="s">
        <v>394</v>
      </c>
    </row>
    <row r="16" spans="2:21" x14ac:dyDescent="0.3">
      <c r="B16" s="8"/>
      <c r="F16" s="4"/>
      <c r="G16" s="4"/>
      <c r="H16" s="127"/>
      <c r="I16" s="130" t="s">
        <v>371</v>
      </c>
      <c r="J16" s="132" t="s">
        <v>41</v>
      </c>
      <c r="K16" s="24" t="s">
        <v>54</v>
      </c>
    </row>
    <row r="17" spans="2:12" x14ac:dyDescent="0.3">
      <c r="B17" s="8"/>
      <c r="F17" s="4"/>
      <c r="G17" s="4"/>
      <c r="H17" s="127"/>
      <c r="I17" s="131"/>
      <c r="J17" s="133"/>
      <c r="K17" s="24"/>
    </row>
    <row r="18" spans="2:12" x14ac:dyDescent="0.3">
      <c r="B18" s="8"/>
      <c r="G18" s="4"/>
      <c r="H18" s="127"/>
      <c r="I18" s="60" t="s">
        <v>298</v>
      </c>
      <c r="J18" s="33" t="s">
        <v>43</v>
      </c>
      <c r="K18" s="24"/>
    </row>
    <row r="19" spans="2:12" x14ac:dyDescent="0.3">
      <c r="B19" s="8"/>
      <c r="H19" s="127"/>
      <c r="I19" s="91" t="s">
        <v>232</v>
      </c>
      <c r="J19" s="92" t="s">
        <v>325</v>
      </c>
      <c r="K19" s="91" t="s">
        <v>54</v>
      </c>
      <c r="L19" s="93" t="s">
        <v>153</v>
      </c>
    </row>
    <row r="20" spans="2:12" x14ac:dyDescent="0.3">
      <c r="B20" s="8"/>
    </row>
    <row r="21" spans="2:12" x14ac:dyDescent="0.3">
      <c r="B21" s="8"/>
    </row>
    <row r="22" spans="2:12" x14ac:dyDescent="0.3">
      <c r="C22" s="23"/>
    </row>
    <row r="23" spans="2:12" x14ac:dyDescent="0.3">
      <c r="C23" s="23"/>
    </row>
    <row r="24" spans="2:12" x14ac:dyDescent="0.3">
      <c r="C24" s="23"/>
    </row>
    <row r="25" spans="2:12" x14ac:dyDescent="0.3">
      <c r="C25" s="23"/>
    </row>
    <row r="26" spans="2:12" x14ac:dyDescent="0.3">
      <c r="C26" s="9"/>
      <c r="D26" s="137" t="s">
        <v>117</v>
      </c>
      <c r="E26" s="138"/>
      <c r="F26" s="10"/>
    </row>
    <row r="27" spans="2:12" x14ac:dyDescent="0.3">
      <c r="C27" s="12"/>
      <c r="D27" s="139"/>
      <c r="E27" s="140"/>
      <c r="F27" s="12"/>
      <c r="G27" s="23"/>
    </row>
    <row r="28" spans="2:12" x14ac:dyDescent="0.3">
      <c r="F28" s="4"/>
      <c r="G28" s="22"/>
      <c r="H28" s="35" t="s">
        <v>384</v>
      </c>
      <c r="I28" s="35" t="s">
        <v>274</v>
      </c>
      <c r="J28" s="35" t="s">
        <v>375</v>
      </c>
      <c r="K28" s="35" t="s">
        <v>288</v>
      </c>
    </row>
    <row r="29" spans="2:12" x14ac:dyDescent="0.3">
      <c r="F29" s="4"/>
      <c r="G29" s="12"/>
      <c r="H29" s="134" t="s">
        <v>396</v>
      </c>
      <c r="I29" s="24" t="s">
        <v>356</v>
      </c>
      <c r="J29" s="33" t="s">
        <v>450</v>
      </c>
      <c r="K29" s="24" t="s">
        <v>54</v>
      </c>
    </row>
    <row r="30" spans="2:12" x14ac:dyDescent="0.3">
      <c r="F30" s="4"/>
      <c r="G30" s="4"/>
      <c r="H30" s="135"/>
      <c r="I30" s="24" t="s">
        <v>345</v>
      </c>
      <c r="J30" s="33" t="s">
        <v>207</v>
      </c>
      <c r="K30" s="24" t="s">
        <v>394</v>
      </c>
    </row>
    <row r="31" spans="2:12" x14ac:dyDescent="0.3">
      <c r="G31" s="4"/>
      <c r="H31" s="135"/>
      <c r="I31" s="24" t="s">
        <v>340</v>
      </c>
      <c r="J31" s="33" t="s">
        <v>49</v>
      </c>
      <c r="K31" s="24" t="s">
        <v>394</v>
      </c>
    </row>
    <row r="32" spans="2:12" x14ac:dyDescent="0.3">
      <c r="G32" s="4"/>
      <c r="H32" s="135"/>
      <c r="I32" s="24" t="s">
        <v>398</v>
      </c>
      <c r="J32" s="33" t="s">
        <v>52</v>
      </c>
      <c r="K32" s="24" t="s">
        <v>394</v>
      </c>
    </row>
    <row r="33" spans="1:21" x14ac:dyDescent="0.3">
      <c r="H33" s="136"/>
      <c r="I33" s="91" t="s">
        <v>351</v>
      </c>
      <c r="J33" s="92" t="s">
        <v>327</v>
      </c>
      <c r="K33" s="91" t="s">
        <v>394</v>
      </c>
      <c r="L33" s="93" t="s">
        <v>154</v>
      </c>
    </row>
    <row r="35" spans="1:21" x14ac:dyDescent="0.3">
      <c r="A35" s="36"/>
      <c r="B35" s="128" t="s">
        <v>301</v>
      </c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</row>
    <row r="37" spans="1:21" x14ac:dyDescent="0.3">
      <c r="B37" s="77" t="s">
        <v>367</v>
      </c>
      <c r="C37" s="78" t="s">
        <v>234</v>
      </c>
      <c r="D37" s="78" t="s">
        <v>367</v>
      </c>
      <c r="E37" s="78" t="s">
        <v>234</v>
      </c>
      <c r="F37" s="78" t="s">
        <v>367</v>
      </c>
      <c r="G37" s="78" t="s">
        <v>234</v>
      </c>
      <c r="H37" s="78" t="s">
        <v>367</v>
      </c>
      <c r="I37" s="79" t="s">
        <v>234</v>
      </c>
    </row>
    <row r="38" spans="1:21" x14ac:dyDescent="0.3">
      <c r="B38" s="80">
        <v>1</v>
      </c>
      <c r="C38" s="81">
        <v>1</v>
      </c>
      <c r="D38" s="82" t="s">
        <v>352</v>
      </c>
      <c r="E38" s="81" t="s">
        <v>416</v>
      </c>
      <c r="F38" s="82" t="s">
        <v>339</v>
      </c>
      <c r="G38" s="81" t="s">
        <v>19</v>
      </c>
      <c r="H38" s="82" t="s">
        <v>376</v>
      </c>
      <c r="I38" s="83" t="s">
        <v>0</v>
      </c>
    </row>
    <row r="39" spans="1:21" x14ac:dyDescent="0.3">
      <c r="B39" s="84" t="s">
        <v>350</v>
      </c>
      <c r="C39" s="81">
        <v>1000</v>
      </c>
      <c r="D39" s="82" t="s">
        <v>355</v>
      </c>
      <c r="E39" s="81" t="s">
        <v>409</v>
      </c>
      <c r="F39" s="82" t="s">
        <v>397</v>
      </c>
      <c r="G39" s="81" t="s">
        <v>422</v>
      </c>
      <c r="H39" s="82" t="s">
        <v>380</v>
      </c>
      <c r="I39" s="83" t="s">
        <v>21</v>
      </c>
    </row>
    <row r="40" spans="1:21" x14ac:dyDescent="0.3">
      <c r="B40" s="84" t="s">
        <v>344</v>
      </c>
      <c r="C40" s="81" t="s">
        <v>15</v>
      </c>
      <c r="D40" s="82" t="s">
        <v>346</v>
      </c>
      <c r="E40" s="81" t="s">
        <v>8</v>
      </c>
      <c r="F40" s="82" t="s">
        <v>392</v>
      </c>
      <c r="G40" s="81" t="s">
        <v>423</v>
      </c>
      <c r="H40" s="82" t="s">
        <v>399</v>
      </c>
      <c r="I40" s="83" t="s">
        <v>22</v>
      </c>
    </row>
    <row r="41" spans="1:21" x14ac:dyDescent="0.3">
      <c r="B41" s="84" t="s">
        <v>354</v>
      </c>
      <c r="C41" s="81" t="s">
        <v>431</v>
      </c>
      <c r="D41" s="82" t="s">
        <v>369</v>
      </c>
      <c r="E41" s="81" t="s">
        <v>7</v>
      </c>
      <c r="F41" s="82" t="s">
        <v>377</v>
      </c>
      <c r="G41" s="81" t="s">
        <v>20</v>
      </c>
      <c r="H41" s="82" t="s">
        <v>400</v>
      </c>
      <c r="I41" s="83" t="s">
        <v>9</v>
      </c>
    </row>
    <row r="42" spans="1:21" x14ac:dyDescent="0.3">
      <c r="B42" s="84" t="s">
        <v>360</v>
      </c>
      <c r="C42" s="81" t="s">
        <v>407</v>
      </c>
      <c r="D42" s="82" t="s">
        <v>361</v>
      </c>
      <c r="E42" s="81" t="s">
        <v>414</v>
      </c>
      <c r="F42" s="82" t="s">
        <v>379</v>
      </c>
      <c r="G42" s="81" t="s">
        <v>16</v>
      </c>
      <c r="H42" s="82" t="s">
        <v>401</v>
      </c>
      <c r="I42" s="83" t="s">
        <v>155</v>
      </c>
    </row>
    <row r="43" spans="1:21" x14ac:dyDescent="0.3">
      <c r="B43" s="84" t="s">
        <v>357</v>
      </c>
      <c r="C43" s="81" t="s">
        <v>2</v>
      </c>
      <c r="D43" s="82" t="s">
        <v>370</v>
      </c>
      <c r="E43" s="81" t="s">
        <v>430</v>
      </c>
      <c r="F43" s="82" t="s">
        <v>378</v>
      </c>
      <c r="G43" s="81" t="s">
        <v>5</v>
      </c>
      <c r="H43" s="82" t="s">
        <v>382</v>
      </c>
      <c r="I43" s="83" t="s">
        <v>150</v>
      </c>
    </row>
    <row r="44" spans="1:21" x14ac:dyDescent="0.3">
      <c r="B44" s="85" t="s">
        <v>347</v>
      </c>
      <c r="C44" s="86" t="s">
        <v>13</v>
      </c>
      <c r="D44" s="87" t="s">
        <v>343</v>
      </c>
      <c r="E44" s="86" t="s">
        <v>14</v>
      </c>
      <c r="F44" s="87" t="s">
        <v>402</v>
      </c>
      <c r="G44" s="86" t="s">
        <v>18</v>
      </c>
      <c r="H44" s="87" t="s">
        <v>393</v>
      </c>
      <c r="I44" s="88" t="s">
        <v>151</v>
      </c>
    </row>
    <row r="46" spans="1:21" x14ac:dyDescent="0.3">
      <c r="B46" s="126" t="s">
        <v>51</v>
      </c>
      <c r="C46" s="126"/>
      <c r="D46" s="126"/>
      <c r="E46" s="126"/>
      <c r="F46" s="126"/>
      <c r="G46" s="126"/>
      <c r="H46" s="126"/>
      <c r="I46" s="126"/>
    </row>
  </sheetData>
  <mergeCells count="10">
    <mergeCell ref="B46:I46"/>
    <mergeCell ref="H15:H19"/>
    <mergeCell ref="B35:U35"/>
    <mergeCell ref="B2:U2"/>
    <mergeCell ref="I16:I17"/>
    <mergeCell ref="J16:J17"/>
    <mergeCell ref="H29:H33"/>
    <mergeCell ref="B6:C7"/>
    <mergeCell ref="D12:E13"/>
    <mergeCell ref="D26:E27"/>
  </mergeCells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8CBAC"/>
  </sheetPr>
  <dimension ref="B2:AJ28"/>
  <sheetViews>
    <sheetView zoomScaleNormal="100" zoomScaleSheetLayoutView="75" workbookViewId="0">
      <selection activeCell="B2" sqref="B2:X9"/>
    </sheetView>
  </sheetViews>
  <sheetFormatPr defaultColWidth="4.25" defaultRowHeight="16.5" x14ac:dyDescent="0.3"/>
  <cols>
    <col min="1" max="1" width="4.25" style="2"/>
    <col min="2" max="2" width="7.625" style="2" customWidth="1"/>
    <col min="3" max="12" width="8.5" style="2" bestFit="1" customWidth="1"/>
    <col min="13" max="16384" width="4.25" style="2"/>
  </cols>
  <sheetData>
    <row r="2" spans="2:24" ht="16.5" customHeight="1" x14ac:dyDescent="0.3">
      <c r="B2" s="191" t="s">
        <v>574</v>
      </c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7"/>
    </row>
    <row r="3" spans="2:24" x14ac:dyDescent="0.3">
      <c r="B3" s="178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80"/>
    </row>
    <row r="4" spans="2:24" x14ac:dyDescent="0.3">
      <c r="B4" s="178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80"/>
    </row>
    <row r="5" spans="2:24" x14ac:dyDescent="0.3">
      <c r="B5" s="178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80"/>
    </row>
    <row r="6" spans="2:24" x14ac:dyDescent="0.3">
      <c r="B6" s="178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80"/>
    </row>
    <row r="7" spans="2:24" x14ac:dyDescent="0.3">
      <c r="B7" s="178"/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80"/>
    </row>
    <row r="8" spans="2:24" x14ac:dyDescent="0.3">
      <c r="B8" s="178"/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80"/>
    </row>
    <row r="9" spans="2:24" x14ac:dyDescent="0.3">
      <c r="B9" s="181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3"/>
    </row>
    <row r="12" spans="2:24" x14ac:dyDescent="0.3">
      <c r="B12" s="6" t="s">
        <v>320</v>
      </c>
    </row>
    <row r="14" spans="2:24" x14ac:dyDescent="0.3">
      <c r="B14" s="184" t="s">
        <v>318</v>
      </c>
      <c r="C14" s="184"/>
      <c r="D14" s="184"/>
      <c r="E14" s="184"/>
      <c r="F14" s="184"/>
      <c r="G14" s="184"/>
      <c r="H14" s="184"/>
      <c r="I14" s="184"/>
      <c r="J14" s="184"/>
      <c r="K14" s="184"/>
      <c r="L14" s="184"/>
    </row>
    <row r="15" spans="2:24" x14ac:dyDescent="0.3">
      <c r="B15" s="89" t="s">
        <v>230</v>
      </c>
      <c r="C15" s="50">
        <v>0</v>
      </c>
      <c r="D15" s="50">
        <v>1</v>
      </c>
      <c r="E15" s="50">
        <v>2</v>
      </c>
      <c r="F15" s="50">
        <v>3</v>
      </c>
      <c r="G15" s="50">
        <v>4</v>
      </c>
      <c r="H15" s="50">
        <v>5</v>
      </c>
      <c r="I15" s="50">
        <v>6</v>
      </c>
      <c r="J15" s="50">
        <v>7</v>
      </c>
      <c r="K15" s="50">
        <v>8</v>
      </c>
      <c r="L15" s="50">
        <v>9</v>
      </c>
    </row>
    <row r="16" spans="2:24" x14ac:dyDescent="0.3">
      <c r="B16" s="49">
        <v>0</v>
      </c>
      <c r="C16" s="40">
        <v>0</v>
      </c>
      <c r="D16" s="40">
        <v>15</v>
      </c>
      <c r="E16" s="40">
        <f>D16*1.5</f>
        <v>22.5</v>
      </c>
      <c r="F16" s="96">
        <f t="shared" ref="F16:L17" si="0">E16*1.5</f>
        <v>33.75</v>
      </c>
      <c r="G16" s="96">
        <f t="shared" si="0"/>
        <v>50.625</v>
      </c>
      <c r="H16" s="96">
        <f t="shared" si="0"/>
        <v>75.9375</v>
      </c>
      <c r="I16" s="96">
        <f t="shared" si="0"/>
        <v>113.90625</v>
      </c>
      <c r="J16" s="96">
        <f t="shared" si="0"/>
        <v>170.859375</v>
      </c>
      <c r="K16" s="96">
        <f t="shared" si="0"/>
        <v>256.2890625</v>
      </c>
      <c r="L16" s="96">
        <f t="shared" si="0"/>
        <v>384.43359375</v>
      </c>
      <c r="M16" s="39"/>
    </row>
    <row r="17" spans="2:36" x14ac:dyDescent="0.3">
      <c r="B17" s="49">
        <v>1</v>
      </c>
      <c r="C17" s="40">
        <f>L16*1.5</f>
        <v>576.650390625</v>
      </c>
      <c r="D17" s="113">
        <f>C17*1.5</f>
        <v>864.9755859375</v>
      </c>
      <c r="E17" s="113">
        <f>D17*1.5</f>
        <v>1297.46337890625</v>
      </c>
      <c r="F17" s="113">
        <f t="shared" ref="F17" si="1">E17*1.5</f>
        <v>1946.195068359375</v>
      </c>
      <c r="G17" s="113">
        <f t="shared" ref="G17" si="2">F17*1.5</f>
        <v>2919.2926025390625</v>
      </c>
      <c r="H17" s="113">
        <f t="shared" ref="H17" si="3">G17*1.5</f>
        <v>4378.9389038085938</v>
      </c>
      <c r="I17" s="113">
        <f t="shared" ref="I17" si="4">H17*1.5</f>
        <v>6568.4083557128906</v>
      </c>
      <c r="J17" s="113">
        <f t="shared" ref="J17" si="5">I17*1.5</f>
        <v>9852.6125335693359</v>
      </c>
      <c r="K17" s="113">
        <f t="shared" ref="K17" si="6">J17*1.5</f>
        <v>14778.918800354004</v>
      </c>
      <c r="L17" s="113">
        <f t="shared" si="0"/>
        <v>22168.378200531006</v>
      </c>
      <c r="M17" s="39"/>
    </row>
    <row r="18" spans="2:36" x14ac:dyDescent="0.3">
      <c r="B18" s="49">
        <v>2</v>
      </c>
      <c r="C18" s="40">
        <f t="shared" ref="C18:C26" si="7">L17*1.06</f>
        <v>23498.480892562868</v>
      </c>
      <c r="D18" s="40">
        <f t="shared" ref="D18:L18" si="8">C18*1.06</f>
        <v>24908.389746116642</v>
      </c>
      <c r="E18" s="40">
        <f t="shared" si="8"/>
        <v>26402.89313088364</v>
      </c>
      <c r="F18" s="40">
        <f t="shared" si="8"/>
        <v>27987.06671873666</v>
      </c>
      <c r="G18" s="40">
        <f t="shared" si="8"/>
        <v>29666.29072186086</v>
      </c>
      <c r="H18" s="40">
        <f t="shared" si="8"/>
        <v>31446.268165172514</v>
      </c>
      <c r="I18" s="40">
        <f t="shared" si="8"/>
        <v>33333.044255082867</v>
      </c>
      <c r="J18" s="40">
        <f t="shared" si="8"/>
        <v>35333.026910387838</v>
      </c>
      <c r="K18" s="40">
        <f t="shared" si="8"/>
        <v>37453.008525011108</v>
      </c>
      <c r="L18" s="40">
        <f t="shared" si="8"/>
        <v>39700.18903651178</v>
      </c>
      <c r="M18" s="39"/>
    </row>
    <row r="19" spans="2:36" x14ac:dyDescent="0.3">
      <c r="B19" s="49">
        <v>3</v>
      </c>
      <c r="C19" s="40">
        <f t="shared" si="7"/>
        <v>42082.200378702488</v>
      </c>
      <c r="D19" s="40">
        <f t="shared" ref="D19:L19" si="9">C19*1.06</f>
        <v>44607.132401424642</v>
      </c>
      <c r="E19" s="40">
        <f t="shared" si="9"/>
        <v>47283.560345510123</v>
      </c>
      <c r="F19" s="40">
        <f t="shared" si="9"/>
        <v>50120.573966240736</v>
      </c>
      <c r="G19" s="40">
        <f t="shared" si="9"/>
        <v>53127.808404215182</v>
      </c>
      <c r="H19" s="40">
        <f t="shared" si="9"/>
        <v>56315.476908468096</v>
      </c>
      <c r="I19" s="40">
        <f t="shared" si="9"/>
        <v>59694.405522976187</v>
      </c>
      <c r="J19" s="40">
        <f t="shared" si="9"/>
        <v>63276.069854354762</v>
      </c>
      <c r="K19" s="40">
        <f t="shared" si="9"/>
        <v>67072.634045616054</v>
      </c>
      <c r="L19" s="40">
        <f t="shared" si="9"/>
        <v>71096.992088353014</v>
      </c>
      <c r="M19" s="39"/>
      <c r="Z19" s="185" t="s">
        <v>122</v>
      </c>
      <c r="AA19" s="186"/>
      <c r="AB19" s="186"/>
      <c r="AC19" s="187"/>
    </row>
    <row r="20" spans="2:36" x14ac:dyDescent="0.3">
      <c r="B20" s="49">
        <v>4</v>
      </c>
      <c r="C20" s="40">
        <f t="shared" si="7"/>
        <v>75362.811613654194</v>
      </c>
      <c r="D20" s="40">
        <f t="shared" ref="D20:L20" si="10">C20*1.06</f>
        <v>79884.580310473451</v>
      </c>
      <c r="E20" s="40">
        <f t="shared" si="10"/>
        <v>84677.65512910187</v>
      </c>
      <c r="F20" s="40">
        <f t="shared" si="10"/>
        <v>89758.314436847984</v>
      </c>
      <c r="G20" s="40">
        <f t="shared" si="10"/>
        <v>95143.813303058865</v>
      </c>
      <c r="H20" s="40">
        <f t="shared" si="10"/>
        <v>100852.4421012424</v>
      </c>
      <c r="I20" s="40">
        <f t="shared" si="10"/>
        <v>106903.58862731695</v>
      </c>
      <c r="J20" s="40">
        <f t="shared" si="10"/>
        <v>113317.80394495597</v>
      </c>
      <c r="K20" s="40">
        <f t="shared" si="10"/>
        <v>120116.87218165334</v>
      </c>
      <c r="L20" s="40">
        <f t="shared" si="10"/>
        <v>127323.88451255254</v>
      </c>
      <c r="M20" s="39"/>
      <c r="Z20" s="188">
        <v>1.5</v>
      </c>
      <c r="AA20" s="189"/>
      <c r="AB20" s="189"/>
      <c r="AC20" s="190"/>
    </row>
    <row r="21" spans="2:36" x14ac:dyDescent="0.3">
      <c r="B21" s="49">
        <v>5</v>
      </c>
      <c r="C21" s="40">
        <f t="shared" si="7"/>
        <v>134963.3175833057</v>
      </c>
      <c r="D21" s="40">
        <f t="shared" ref="D21:L21" si="11">C21*1.06</f>
        <v>143061.11663830405</v>
      </c>
      <c r="E21" s="40">
        <f t="shared" si="11"/>
        <v>151644.78363660231</v>
      </c>
      <c r="F21" s="40">
        <f t="shared" si="11"/>
        <v>160743.47065479847</v>
      </c>
      <c r="G21" s="40">
        <f t="shared" si="11"/>
        <v>170388.07889408639</v>
      </c>
      <c r="H21" s="40">
        <f t="shared" si="11"/>
        <v>180611.36362773157</v>
      </c>
      <c r="I21" s="40">
        <f t="shared" si="11"/>
        <v>191448.04544539546</v>
      </c>
      <c r="J21" s="40">
        <f t="shared" si="11"/>
        <v>202934.92817211919</v>
      </c>
      <c r="K21" s="40">
        <f t="shared" si="11"/>
        <v>215111.02386244637</v>
      </c>
      <c r="L21" s="40">
        <f t="shared" si="11"/>
        <v>228017.68529419316</v>
      </c>
      <c r="M21" s="39"/>
    </row>
    <row r="22" spans="2:36" x14ac:dyDescent="0.3">
      <c r="B22" s="49">
        <v>6</v>
      </c>
      <c r="C22" s="40">
        <f t="shared" si="7"/>
        <v>241698.74641184477</v>
      </c>
      <c r="D22" s="40">
        <f t="shared" ref="D22:L22" si="12">C22*1.06</f>
        <v>256200.67119655546</v>
      </c>
      <c r="E22" s="40">
        <f t="shared" si="12"/>
        <v>271572.7114683488</v>
      </c>
      <c r="F22" s="40">
        <f t="shared" si="12"/>
        <v>287867.07415644976</v>
      </c>
      <c r="G22" s="40">
        <f t="shared" si="12"/>
        <v>305139.09860583674</v>
      </c>
      <c r="H22" s="40">
        <f t="shared" si="12"/>
        <v>323447.44452218694</v>
      </c>
      <c r="I22" s="40">
        <f t="shared" si="12"/>
        <v>342854.29119351815</v>
      </c>
      <c r="J22" s="40">
        <f t="shared" si="12"/>
        <v>363425.54866512923</v>
      </c>
      <c r="K22" s="40">
        <f t="shared" si="12"/>
        <v>385231.081585037</v>
      </c>
      <c r="L22" s="40">
        <f t="shared" si="12"/>
        <v>408344.94648013922</v>
      </c>
      <c r="M22" s="39"/>
    </row>
    <row r="23" spans="2:36" x14ac:dyDescent="0.3">
      <c r="B23" s="49">
        <v>7</v>
      </c>
      <c r="C23" s="40">
        <f t="shared" si="7"/>
        <v>432845.64326894761</v>
      </c>
      <c r="D23" s="40">
        <f t="shared" ref="D23:L23" si="13">C23*1.06</f>
        <v>458816.38186508446</v>
      </c>
      <c r="E23" s="40">
        <f t="shared" si="13"/>
        <v>486345.36477698956</v>
      </c>
      <c r="F23" s="40">
        <f t="shared" si="13"/>
        <v>515526.08666360896</v>
      </c>
      <c r="G23" s="40">
        <f t="shared" si="13"/>
        <v>546457.6518634255</v>
      </c>
      <c r="H23" s="40">
        <f t="shared" si="13"/>
        <v>579245.11097523104</v>
      </c>
      <c r="I23" s="40">
        <f t="shared" si="13"/>
        <v>613999.81763374491</v>
      </c>
      <c r="J23" s="40">
        <f t="shared" si="13"/>
        <v>650839.80669176963</v>
      </c>
      <c r="K23" s="40">
        <f t="shared" si="13"/>
        <v>689890.19509327586</v>
      </c>
      <c r="L23" s="40">
        <f t="shared" si="13"/>
        <v>731283.60679887247</v>
      </c>
      <c r="M23" s="39"/>
    </row>
    <row r="24" spans="2:36" x14ac:dyDescent="0.3">
      <c r="B24" s="49">
        <v>8</v>
      </c>
      <c r="C24" s="40">
        <f t="shared" si="7"/>
        <v>775160.62320680486</v>
      </c>
      <c r="D24" s="40">
        <f t="shared" ref="D24:L24" si="14">C24*1.06</f>
        <v>821670.26059921319</v>
      </c>
      <c r="E24" s="40">
        <f t="shared" si="14"/>
        <v>870970.47623516608</v>
      </c>
      <c r="F24" s="40">
        <f t="shared" si="14"/>
        <v>923228.70480927604</v>
      </c>
      <c r="G24" s="40">
        <f t="shared" si="14"/>
        <v>978622.42709783267</v>
      </c>
      <c r="H24" s="40">
        <f t="shared" si="14"/>
        <v>1037339.7727237027</v>
      </c>
      <c r="I24" s="40">
        <f t="shared" si="14"/>
        <v>1099580.159087125</v>
      </c>
      <c r="J24" s="40">
        <f t="shared" si="14"/>
        <v>1165554.9686323525</v>
      </c>
      <c r="K24" s="40">
        <f t="shared" si="14"/>
        <v>1235488.2667502938</v>
      </c>
      <c r="L24" s="40">
        <f t="shared" si="14"/>
        <v>1309617.5627553114</v>
      </c>
      <c r="M24" s="39"/>
    </row>
    <row r="25" spans="2:36" x14ac:dyDescent="0.3">
      <c r="B25" s="49">
        <v>9</v>
      </c>
      <c r="C25" s="40">
        <f t="shared" si="7"/>
        <v>1388194.6165206302</v>
      </c>
      <c r="D25" s="40">
        <f t="shared" ref="D25:L25" si="15">C25*1.06</f>
        <v>1471486.293511868</v>
      </c>
      <c r="E25" s="40">
        <f t="shared" si="15"/>
        <v>1559775.4711225801</v>
      </c>
      <c r="F25" s="40">
        <f t="shared" si="15"/>
        <v>1653361.9993899351</v>
      </c>
      <c r="G25" s="40">
        <f t="shared" si="15"/>
        <v>1752563.7193533313</v>
      </c>
      <c r="H25" s="40">
        <f t="shared" si="15"/>
        <v>1857717.5425145312</v>
      </c>
      <c r="I25" s="40">
        <f t="shared" si="15"/>
        <v>1969180.595065403</v>
      </c>
      <c r="J25" s="40">
        <f t="shared" si="15"/>
        <v>2087331.4307693273</v>
      </c>
      <c r="K25" s="40">
        <f t="shared" si="15"/>
        <v>2212571.316615487</v>
      </c>
      <c r="L25" s="40">
        <f t="shared" si="15"/>
        <v>2345325.5956124165</v>
      </c>
      <c r="M25" s="39"/>
    </row>
    <row r="26" spans="2:36" x14ac:dyDescent="0.3">
      <c r="B26" s="49">
        <v>10</v>
      </c>
      <c r="C26" s="40">
        <f t="shared" si="7"/>
        <v>2486045.1313491617</v>
      </c>
      <c r="D26" s="40" t="s">
        <v>394</v>
      </c>
      <c r="E26" s="40" t="s">
        <v>394</v>
      </c>
      <c r="F26" s="40" t="s">
        <v>394</v>
      </c>
      <c r="G26" s="40" t="s">
        <v>394</v>
      </c>
      <c r="H26" s="40" t="s">
        <v>394</v>
      </c>
      <c r="I26" s="40" t="s">
        <v>394</v>
      </c>
      <c r="J26" s="40" t="s">
        <v>394</v>
      </c>
      <c r="K26" s="40" t="s">
        <v>394</v>
      </c>
      <c r="L26" s="40" t="s">
        <v>394</v>
      </c>
      <c r="M26" s="39"/>
    </row>
    <row r="27" spans="2:36" x14ac:dyDescent="0.3">
      <c r="B27" s="90" t="s">
        <v>319</v>
      </c>
      <c r="C27" s="192" t="s">
        <v>215</v>
      </c>
      <c r="D27" s="193"/>
      <c r="E27" s="193"/>
      <c r="F27" s="193"/>
      <c r="G27" s="194">
        <f>SUM(C16:L26)</f>
        <v>43594964.44022736</v>
      </c>
      <c r="H27" s="194"/>
      <c r="I27" s="194"/>
      <c r="J27" s="194"/>
      <c r="K27" s="194"/>
      <c r="L27" s="194"/>
    </row>
    <row r="28" spans="2:36" x14ac:dyDescent="0.3">
      <c r="AJ28" s="2" t="s">
        <v>372</v>
      </c>
    </row>
  </sheetData>
  <mergeCells count="6">
    <mergeCell ref="Z19:AC19"/>
    <mergeCell ref="Z20:AC20"/>
    <mergeCell ref="B2:X9"/>
    <mergeCell ref="B14:L14"/>
    <mergeCell ref="C27:F27"/>
    <mergeCell ref="G27:L27"/>
  </mergeCells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rgb="FFFFD966"/>
  </sheetPr>
  <dimension ref="A1:S111"/>
  <sheetViews>
    <sheetView zoomScaleNormal="100" zoomScaleSheetLayoutView="75" workbookViewId="0">
      <selection activeCell="A6" sqref="A6:E6"/>
    </sheetView>
  </sheetViews>
  <sheetFormatPr defaultColWidth="9" defaultRowHeight="16.5" x14ac:dyDescent="0.3"/>
  <cols>
    <col min="1" max="1" width="10" style="2" bestFit="1" customWidth="1"/>
    <col min="2" max="2" width="13" style="2" bestFit="1" customWidth="1"/>
    <col min="3" max="3" width="11.125" style="2" bestFit="1" customWidth="1"/>
    <col min="4" max="4" width="39.75" style="2" bestFit="1" customWidth="1"/>
    <col min="5" max="5" width="31.625" style="2" bestFit="1" customWidth="1"/>
    <col min="6" max="6" width="9" style="2" bestFit="1" customWidth="1"/>
    <col min="7" max="7" width="10.625" style="2" bestFit="1" customWidth="1"/>
    <col min="8" max="8" width="10.5" style="2" bestFit="1" customWidth="1"/>
    <col min="9" max="9" width="10.375" style="2" bestFit="1" customWidth="1"/>
    <col min="10" max="10" width="10.5" style="2" bestFit="1" customWidth="1"/>
    <col min="11" max="11" width="14.625" style="2" bestFit="1" customWidth="1"/>
    <col min="12" max="12" width="14.375" style="2" bestFit="1" customWidth="1"/>
    <col min="13" max="13" width="31.625" style="2" bestFit="1" customWidth="1"/>
    <col min="14" max="14" width="10.625" style="2" bestFit="1" customWidth="1"/>
    <col min="15" max="15" width="10.375" style="2" bestFit="1" customWidth="1"/>
    <col min="16" max="16" width="10.5" style="2" bestFit="1" customWidth="1"/>
    <col min="17" max="20" width="9" style="2"/>
    <col min="21" max="21" width="9" style="2" customWidth="1"/>
    <col min="22" max="16384" width="9" style="2"/>
  </cols>
  <sheetData>
    <row r="1" spans="1:19" x14ac:dyDescent="0.3">
      <c r="A1" s="32" t="s">
        <v>353</v>
      </c>
      <c r="B1" s="32" t="s">
        <v>64</v>
      </c>
      <c r="C1" s="32" t="s">
        <v>247</v>
      </c>
      <c r="D1" s="32" t="s">
        <v>266</v>
      </c>
      <c r="E1" s="32" t="s">
        <v>67</v>
      </c>
      <c r="F1" s="32" t="s">
        <v>81</v>
      </c>
      <c r="G1" s="32" t="s">
        <v>243</v>
      </c>
    </row>
    <row r="2" spans="1:19" ht="16.5" customHeight="1" x14ac:dyDescent="0.3">
      <c r="A2" s="31" t="s">
        <v>148</v>
      </c>
      <c r="B2" s="31" t="s">
        <v>335</v>
      </c>
      <c r="C2" s="47" t="s">
        <v>79</v>
      </c>
      <c r="D2" s="31" t="s">
        <v>50</v>
      </c>
      <c r="E2" s="52" t="s">
        <v>68</v>
      </c>
      <c r="F2" s="17">
        <v>0.01</v>
      </c>
      <c r="G2" s="18">
        <v>1</v>
      </c>
    </row>
    <row r="3" spans="1:19" x14ac:dyDescent="0.3">
      <c r="A3" s="31" t="s">
        <v>146</v>
      </c>
      <c r="B3" s="33" t="s">
        <v>334</v>
      </c>
      <c r="C3" s="47" t="s">
        <v>79</v>
      </c>
      <c r="D3" s="31" t="s">
        <v>45</v>
      </c>
      <c r="E3" s="52" t="s">
        <v>203</v>
      </c>
      <c r="F3" s="17">
        <v>0.02</v>
      </c>
      <c r="G3" s="18">
        <v>2</v>
      </c>
    </row>
    <row r="4" spans="1:19" x14ac:dyDescent="0.3">
      <c r="A4" s="31" t="s">
        <v>139</v>
      </c>
      <c r="B4" s="33" t="s">
        <v>336</v>
      </c>
      <c r="C4" s="47" t="s">
        <v>79</v>
      </c>
      <c r="D4" s="31" t="s">
        <v>330</v>
      </c>
      <c r="E4" s="52" t="s">
        <v>58</v>
      </c>
      <c r="F4" s="19">
        <v>2E-3</v>
      </c>
      <c r="G4" s="18">
        <v>0.2</v>
      </c>
    </row>
    <row r="5" spans="1:19" x14ac:dyDescent="0.3">
      <c r="A5" s="31" t="s">
        <v>147</v>
      </c>
      <c r="B5" s="33" t="s">
        <v>332</v>
      </c>
      <c r="C5" s="47" t="s">
        <v>79</v>
      </c>
      <c r="D5" s="31" t="s">
        <v>42</v>
      </c>
      <c r="E5" s="52" t="s">
        <v>65</v>
      </c>
      <c r="F5" s="17">
        <v>5.0000000000000001E-3</v>
      </c>
      <c r="G5" s="18">
        <v>0.5</v>
      </c>
    </row>
    <row r="6" spans="1:19" x14ac:dyDescent="0.3">
      <c r="A6" s="31" t="s">
        <v>145</v>
      </c>
      <c r="B6" s="33" t="s">
        <v>363</v>
      </c>
      <c r="C6" s="47" t="s">
        <v>79</v>
      </c>
      <c r="D6" s="31" t="s">
        <v>457</v>
      </c>
      <c r="E6" s="52" t="s">
        <v>74</v>
      </c>
      <c r="F6" s="19">
        <v>1E-3</v>
      </c>
      <c r="G6" s="18">
        <v>0.1</v>
      </c>
    </row>
    <row r="7" spans="1:19" x14ac:dyDescent="0.3">
      <c r="A7" s="31" t="s">
        <v>140</v>
      </c>
      <c r="B7" s="33" t="s">
        <v>238</v>
      </c>
      <c r="C7" s="47" t="s">
        <v>79</v>
      </c>
      <c r="D7" s="31" t="s">
        <v>448</v>
      </c>
      <c r="E7" s="52" t="s">
        <v>205</v>
      </c>
      <c r="F7" s="19">
        <v>3.0000000000000001E-3</v>
      </c>
      <c r="G7" s="18">
        <v>0.3</v>
      </c>
    </row>
    <row r="8" spans="1:19" x14ac:dyDescent="0.3">
      <c r="A8" s="31" t="s">
        <v>142</v>
      </c>
      <c r="B8" s="33" t="s">
        <v>338</v>
      </c>
      <c r="C8" s="47" t="s">
        <v>79</v>
      </c>
      <c r="D8" s="31" t="s">
        <v>47</v>
      </c>
      <c r="E8" s="52" t="s">
        <v>206</v>
      </c>
      <c r="F8" s="19">
        <v>1E-3</v>
      </c>
      <c r="G8" s="18">
        <v>0.1</v>
      </c>
      <c r="S8" s="52" t="s">
        <v>68</v>
      </c>
    </row>
    <row r="9" spans="1:19" x14ac:dyDescent="0.3">
      <c r="A9" s="31" t="s">
        <v>143</v>
      </c>
      <c r="B9" s="33" t="s">
        <v>239</v>
      </c>
      <c r="C9" s="47" t="s">
        <v>79</v>
      </c>
      <c r="D9" s="31" t="s">
        <v>331</v>
      </c>
      <c r="E9" s="52" t="s">
        <v>63</v>
      </c>
      <c r="F9" s="17">
        <v>0.03</v>
      </c>
      <c r="G9" s="18">
        <v>3</v>
      </c>
      <c r="S9" s="52" t="s">
        <v>203</v>
      </c>
    </row>
    <row r="10" spans="1:19" ht="16.5" customHeight="1" x14ac:dyDescent="0.3">
      <c r="S10" s="52" t="s">
        <v>58</v>
      </c>
    </row>
    <row r="11" spans="1:19" ht="16.5" customHeight="1" x14ac:dyDescent="0.3">
      <c r="S11" s="52" t="s">
        <v>73</v>
      </c>
    </row>
    <row r="12" spans="1:19" x14ac:dyDescent="0.3">
      <c r="S12" s="52" t="s">
        <v>74</v>
      </c>
    </row>
    <row r="13" spans="1:19" x14ac:dyDescent="0.3">
      <c r="A13" s="5"/>
      <c r="B13" s="5"/>
      <c r="C13" s="5"/>
      <c r="D13" s="5"/>
      <c r="E13" s="5"/>
      <c r="F13" s="5"/>
      <c r="G13" s="5"/>
      <c r="H13" s="5"/>
      <c r="I13" s="5"/>
      <c r="S13" s="52" t="s">
        <v>205</v>
      </c>
    </row>
    <row r="14" spans="1:19" x14ac:dyDescent="0.3">
      <c r="A14" s="56"/>
      <c r="B14" s="56"/>
      <c r="C14" s="45"/>
      <c r="D14" s="56"/>
      <c r="E14" s="58"/>
      <c r="F14" s="57"/>
      <c r="G14" s="4"/>
      <c r="H14" s="4"/>
      <c r="I14" s="45"/>
      <c r="S14" s="52" t="s">
        <v>206</v>
      </c>
    </row>
    <row r="15" spans="1:19" x14ac:dyDescent="0.3">
      <c r="A15" s="56"/>
      <c r="B15" s="4"/>
      <c r="C15" s="45"/>
      <c r="D15" s="56"/>
      <c r="E15" s="58"/>
      <c r="F15" s="57"/>
      <c r="G15" s="4"/>
      <c r="H15" s="4"/>
      <c r="I15" s="45"/>
      <c r="S15" s="52" t="s">
        <v>63</v>
      </c>
    </row>
    <row r="16" spans="1:19" x14ac:dyDescent="0.3">
      <c r="A16" s="56"/>
      <c r="B16" s="4"/>
      <c r="C16" s="45"/>
      <c r="D16" s="56"/>
      <c r="E16" s="58"/>
      <c r="F16" s="57"/>
      <c r="G16" s="4"/>
      <c r="H16" s="4"/>
      <c r="I16" s="45"/>
      <c r="S16" s="52" t="s">
        <v>74</v>
      </c>
    </row>
    <row r="17" spans="1:19" x14ac:dyDescent="0.3">
      <c r="A17" s="56"/>
      <c r="B17" s="4"/>
      <c r="C17" s="45"/>
      <c r="D17" s="56"/>
      <c r="E17" s="58"/>
      <c r="F17" s="57"/>
      <c r="G17" s="4"/>
      <c r="H17" s="4"/>
      <c r="I17" s="45"/>
      <c r="S17" s="52" t="s">
        <v>68</v>
      </c>
    </row>
    <row r="18" spans="1:19" x14ac:dyDescent="0.3">
      <c r="A18" s="56"/>
      <c r="B18" s="4"/>
      <c r="C18" s="45"/>
      <c r="D18" s="56"/>
      <c r="E18" s="58"/>
      <c r="F18" s="57"/>
      <c r="G18" s="4"/>
      <c r="H18" s="4"/>
      <c r="I18" s="45"/>
      <c r="S18" s="52" t="s">
        <v>209</v>
      </c>
    </row>
    <row r="19" spans="1:19" x14ac:dyDescent="0.3">
      <c r="A19" s="56"/>
      <c r="B19" s="4"/>
      <c r="C19" s="45"/>
      <c r="D19" s="56"/>
      <c r="E19" s="58"/>
      <c r="F19" s="57"/>
      <c r="G19" s="4"/>
      <c r="H19" s="4"/>
      <c r="I19" s="45"/>
      <c r="S19" s="52" t="s">
        <v>63</v>
      </c>
    </row>
    <row r="20" spans="1:19" x14ac:dyDescent="0.3">
      <c r="A20" s="56"/>
      <c r="B20" s="4"/>
      <c r="C20" s="45"/>
      <c r="D20" s="56"/>
      <c r="E20" s="58"/>
      <c r="F20" s="57"/>
      <c r="G20" s="4"/>
      <c r="H20" s="4"/>
      <c r="I20" s="45"/>
      <c r="S20" s="52" t="s">
        <v>73</v>
      </c>
    </row>
    <row r="21" spans="1:19" x14ac:dyDescent="0.3">
      <c r="A21" s="56"/>
      <c r="B21" s="4"/>
      <c r="C21" s="45"/>
      <c r="D21" s="56"/>
      <c r="E21" s="58"/>
      <c r="F21" s="57"/>
      <c r="G21" s="4"/>
      <c r="H21" s="4"/>
      <c r="I21" s="45"/>
      <c r="S21" s="52" t="s">
        <v>76</v>
      </c>
    </row>
    <row r="22" spans="1:19" ht="16.5" customHeight="1" x14ac:dyDescent="0.3">
      <c r="C22" s="55"/>
      <c r="S22" s="52" t="s">
        <v>75</v>
      </c>
    </row>
    <row r="23" spans="1:19" ht="16.5" customHeight="1" x14ac:dyDescent="0.3">
      <c r="C23" s="55"/>
      <c r="S23" s="52" t="s">
        <v>206</v>
      </c>
    </row>
    <row r="24" spans="1:19" x14ac:dyDescent="0.3">
      <c r="C24" s="55"/>
    </row>
    <row r="25" spans="1:19" x14ac:dyDescent="0.3">
      <c r="C25" s="55"/>
    </row>
    <row r="26" spans="1:19" x14ac:dyDescent="0.3">
      <c r="C26" s="55"/>
    </row>
    <row r="27" spans="1:19" x14ac:dyDescent="0.3">
      <c r="C27" s="55"/>
    </row>
    <row r="28" spans="1:19" x14ac:dyDescent="0.3">
      <c r="C28" s="55"/>
    </row>
    <row r="29" spans="1:19" x14ac:dyDescent="0.3">
      <c r="C29" s="55"/>
    </row>
    <row r="30" spans="1:19" x14ac:dyDescent="0.3">
      <c r="C30" s="55"/>
    </row>
    <row r="31" spans="1:19" x14ac:dyDescent="0.3">
      <c r="C31" s="55"/>
    </row>
    <row r="32" spans="1:19" x14ac:dyDescent="0.3">
      <c r="C32" s="55"/>
    </row>
    <row r="33" spans="3:3" x14ac:dyDescent="0.3">
      <c r="C33" s="55"/>
    </row>
    <row r="34" spans="3:3" x14ac:dyDescent="0.3">
      <c r="C34" s="55"/>
    </row>
    <row r="35" spans="3:3" x14ac:dyDescent="0.3">
      <c r="C35" s="55"/>
    </row>
    <row r="36" spans="3:3" x14ac:dyDescent="0.3">
      <c r="C36" s="55"/>
    </row>
    <row r="37" spans="3:3" x14ac:dyDescent="0.3">
      <c r="C37" s="55"/>
    </row>
    <row r="38" spans="3:3" x14ac:dyDescent="0.3">
      <c r="C38" s="55"/>
    </row>
    <row r="39" spans="3:3" x14ac:dyDescent="0.3">
      <c r="C39" s="55"/>
    </row>
    <row r="40" spans="3:3" x14ac:dyDescent="0.3">
      <c r="C40" s="55"/>
    </row>
    <row r="41" spans="3:3" x14ac:dyDescent="0.3">
      <c r="C41" s="55"/>
    </row>
    <row r="42" spans="3:3" x14ac:dyDescent="0.3">
      <c r="C42" s="55"/>
    </row>
    <row r="43" spans="3:3" x14ac:dyDescent="0.3">
      <c r="C43" s="55"/>
    </row>
    <row r="44" spans="3:3" x14ac:dyDescent="0.3">
      <c r="C44" s="55"/>
    </row>
    <row r="45" spans="3:3" x14ac:dyDescent="0.3">
      <c r="C45" s="55"/>
    </row>
    <row r="46" spans="3:3" x14ac:dyDescent="0.3">
      <c r="C46" s="55"/>
    </row>
    <row r="47" spans="3:3" x14ac:dyDescent="0.3">
      <c r="C47" s="55"/>
    </row>
    <row r="48" spans="3:3" x14ac:dyDescent="0.3">
      <c r="C48" s="55"/>
    </row>
    <row r="49" spans="3:3" x14ac:dyDescent="0.3">
      <c r="C49" s="55"/>
    </row>
    <row r="50" spans="3:3" x14ac:dyDescent="0.3">
      <c r="C50" s="55"/>
    </row>
    <row r="51" spans="3:3" x14ac:dyDescent="0.3">
      <c r="C51" s="55"/>
    </row>
    <row r="52" spans="3:3" x14ac:dyDescent="0.3">
      <c r="C52" s="55"/>
    </row>
    <row r="53" spans="3:3" x14ac:dyDescent="0.3">
      <c r="C53" s="55"/>
    </row>
    <row r="54" spans="3:3" x14ac:dyDescent="0.3">
      <c r="C54" s="55"/>
    </row>
    <row r="55" spans="3:3" x14ac:dyDescent="0.3">
      <c r="C55" s="55"/>
    </row>
    <row r="56" spans="3:3" x14ac:dyDescent="0.3">
      <c r="C56" s="55"/>
    </row>
    <row r="57" spans="3:3" x14ac:dyDescent="0.3">
      <c r="C57" s="55"/>
    </row>
    <row r="58" spans="3:3" x14ac:dyDescent="0.3">
      <c r="C58" s="55"/>
    </row>
    <row r="59" spans="3:3" x14ac:dyDescent="0.3">
      <c r="C59" s="55"/>
    </row>
    <row r="60" spans="3:3" x14ac:dyDescent="0.3">
      <c r="C60" s="55"/>
    </row>
    <row r="61" spans="3:3" x14ac:dyDescent="0.3">
      <c r="C61" s="55"/>
    </row>
    <row r="62" spans="3:3" x14ac:dyDescent="0.3">
      <c r="C62" s="55"/>
    </row>
    <row r="63" spans="3:3" x14ac:dyDescent="0.3">
      <c r="C63" s="55"/>
    </row>
    <row r="64" spans="3:3" x14ac:dyDescent="0.3">
      <c r="C64" s="55"/>
    </row>
    <row r="65" spans="3:3" x14ac:dyDescent="0.3">
      <c r="C65" s="55"/>
    </row>
    <row r="66" spans="3:3" x14ac:dyDescent="0.3">
      <c r="C66" s="55"/>
    </row>
    <row r="67" spans="3:3" x14ac:dyDescent="0.3">
      <c r="C67" s="55"/>
    </row>
    <row r="68" spans="3:3" x14ac:dyDescent="0.3">
      <c r="C68" s="55"/>
    </row>
    <row r="69" spans="3:3" x14ac:dyDescent="0.3">
      <c r="C69" s="55"/>
    </row>
    <row r="70" spans="3:3" x14ac:dyDescent="0.3">
      <c r="C70" s="55"/>
    </row>
    <row r="71" spans="3:3" x14ac:dyDescent="0.3">
      <c r="C71" s="55"/>
    </row>
    <row r="72" spans="3:3" x14ac:dyDescent="0.3">
      <c r="C72" s="55"/>
    </row>
    <row r="73" spans="3:3" x14ac:dyDescent="0.3">
      <c r="C73" s="55"/>
    </row>
    <row r="74" spans="3:3" x14ac:dyDescent="0.3">
      <c r="C74" s="55"/>
    </row>
    <row r="75" spans="3:3" x14ac:dyDescent="0.3">
      <c r="C75" s="55"/>
    </row>
    <row r="76" spans="3:3" x14ac:dyDescent="0.3">
      <c r="C76" s="55"/>
    </row>
    <row r="77" spans="3:3" x14ac:dyDescent="0.3">
      <c r="C77" s="55"/>
    </row>
    <row r="78" spans="3:3" x14ac:dyDescent="0.3">
      <c r="C78" s="55"/>
    </row>
    <row r="79" spans="3:3" x14ac:dyDescent="0.3">
      <c r="C79" s="55"/>
    </row>
    <row r="80" spans="3:3" x14ac:dyDescent="0.3">
      <c r="C80" s="55"/>
    </row>
    <row r="81" spans="3:3" x14ac:dyDescent="0.3">
      <c r="C81" s="55"/>
    </row>
    <row r="82" spans="3:3" x14ac:dyDescent="0.3">
      <c r="C82" s="55"/>
    </row>
    <row r="83" spans="3:3" x14ac:dyDescent="0.3">
      <c r="C83" s="55"/>
    </row>
    <row r="84" spans="3:3" x14ac:dyDescent="0.3">
      <c r="C84" s="55"/>
    </row>
    <row r="85" spans="3:3" x14ac:dyDescent="0.3">
      <c r="C85" s="55"/>
    </row>
    <row r="86" spans="3:3" x14ac:dyDescent="0.3">
      <c r="C86" s="55"/>
    </row>
    <row r="87" spans="3:3" x14ac:dyDescent="0.3">
      <c r="C87" s="55"/>
    </row>
    <row r="88" spans="3:3" x14ac:dyDescent="0.3">
      <c r="C88" s="55"/>
    </row>
    <row r="89" spans="3:3" x14ac:dyDescent="0.3">
      <c r="C89" s="55"/>
    </row>
    <row r="90" spans="3:3" x14ac:dyDescent="0.3">
      <c r="C90" s="55"/>
    </row>
    <row r="91" spans="3:3" x14ac:dyDescent="0.3">
      <c r="C91" s="55"/>
    </row>
    <row r="92" spans="3:3" x14ac:dyDescent="0.3">
      <c r="C92" s="55"/>
    </row>
    <row r="93" spans="3:3" x14ac:dyDescent="0.3">
      <c r="C93" s="55"/>
    </row>
    <row r="94" spans="3:3" x14ac:dyDescent="0.3">
      <c r="C94" s="55"/>
    </row>
    <row r="95" spans="3:3" x14ac:dyDescent="0.3">
      <c r="C95" s="55"/>
    </row>
    <row r="96" spans="3:3" x14ac:dyDescent="0.3">
      <c r="C96" s="55"/>
    </row>
    <row r="97" spans="3:3" x14ac:dyDescent="0.3">
      <c r="C97" s="55"/>
    </row>
    <row r="98" spans="3:3" x14ac:dyDescent="0.3">
      <c r="C98" s="55"/>
    </row>
    <row r="99" spans="3:3" x14ac:dyDescent="0.3">
      <c r="C99" s="55"/>
    </row>
    <row r="100" spans="3:3" x14ac:dyDescent="0.3">
      <c r="C100" s="55"/>
    </row>
    <row r="101" spans="3:3" x14ac:dyDescent="0.3">
      <c r="C101" s="55"/>
    </row>
    <row r="102" spans="3:3" x14ac:dyDescent="0.3">
      <c r="C102" s="55"/>
    </row>
    <row r="103" spans="3:3" x14ac:dyDescent="0.3">
      <c r="C103" s="55"/>
    </row>
    <row r="104" spans="3:3" x14ac:dyDescent="0.3">
      <c r="C104" s="55"/>
    </row>
    <row r="105" spans="3:3" x14ac:dyDescent="0.3">
      <c r="C105" s="55"/>
    </row>
    <row r="106" spans="3:3" x14ac:dyDescent="0.3">
      <c r="C106" s="55"/>
    </row>
    <row r="107" spans="3:3" x14ac:dyDescent="0.3">
      <c r="C107" s="55"/>
    </row>
    <row r="108" spans="3:3" x14ac:dyDescent="0.3">
      <c r="C108" s="55"/>
    </row>
    <row r="109" spans="3:3" x14ac:dyDescent="0.3">
      <c r="C109" s="55"/>
    </row>
    <row r="110" spans="3:3" x14ac:dyDescent="0.3">
      <c r="C110" s="55"/>
    </row>
    <row r="111" spans="3:3" x14ac:dyDescent="0.3">
      <c r="C111" s="55"/>
    </row>
  </sheetData>
  <phoneticPr fontId="15" type="noConversion"/>
  <pageMargins left="0.69999998807907104" right="0.69999998807907104" top="0.75" bottom="0.75" header="0.30000001192092896" footer="0.30000001192092896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FFD966"/>
  </sheetPr>
  <dimension ref="A1:I110"/>
  <sheetViews>
    <sheetView zoomScaleNormal="100" zoomScaleSheetLayoutView="75" workbookViewId="0">
      <selection activeCell="E7" sqref="E7"/>
    </sheetView>
  </sheetViews>
  <sheetFormatPr defaultColWidth="9" defaultRowHeight="16.5" x14ac:dyDescent="0.3"/>
  <cols>
    <col min="1" max="1" width="10" bestFit="1" customWidth="1"/>
    <col min="2" max="2" width="13" bestFit="1" customWidth="1"/>
    <col min="3" max="3" width="11.125" bestFit="1" customWidth="1"/>
    <col min="4" max="4" width="39.75" bestFit="1" customWidth="1"/>
    <col min="5" max="5" width="31.625" bestFit="1" customWidth="1"/>
    <col min="7" max="7" width="10.375" bestFit="1" customWidth="1"/>
    <col min="8" max="8" width="10.5" bestFit="1" customWidth="1"/>
    <col min="9" max="9" width="9.625" bestFit="1" customWidth="1"/>
  </cols>
  <sheetData>
    <row r="1" spans="1:9" x14ac:dyDescent="0.3">
      <c r="A1" s="32" t="s">
        <v>353</v>
      </c>
      <c r="B1" s="32" t="s">
        <v>64</v>
      </c>
      <c r="C1" s="112" t="s">
        <v>247</v>
      </c>
      <c r="D1" s="32" t="s">
        <v>266</v>
      </c>
      <c r="E1" s="32" t="s">
        <v>67</v>
      </c>
      <c r="F1" s="48" t="s">
        <v>81</v>
      </c>
      <c r="G1" s="48" t="s">
        <v>86</v>
      </c>
      <c r="H1" s="48" t="s">
        <v>88</v>
      </c>
      <c r="I1" s="48" t="s">
        <v>84</v>
      </c>
    </row>
    <row r="2" spans="1:9" x14ac:dyDescent="0.3">
      <c r="A2" s="114" t="s">
        <v>528</v>
      </c>
      <c r="B2" s="44" t="s">
        <v>335</v>
      </c>
      <c r="C2" s="43" t="s">
        <v>79</v>
      </c>
      <c r="D2" s="44" t="s">
        <v>50</v>
      </c>
      <c r="E2" s="16" t="s">
        <v>68</v>
      </c>
      <c r="F2" s="116" t="s">
        <v>529</v>
      </c>
      <c r="G2" s="1">
        <v>15</v>
      </c>
      <c r="H2" s="100">
        <v>77206.71431701984</v>
      </c>
      <c r="I2" s="43" t="s">
        <v>4</v>
      </c>
    </row>
    <row r="3" spans="1:9" x14ac:dyDescent="0.3">
      <c r="A3" s="31" t="s">
        <v>146</v>
      </c>
      <c r="B3" s="117" t="s">
        <v>576</v>
      </c>
      <c r="C3" s="43" t="s">
        <v>79</v>
      </c>
      <c r="D3" s="44" t="s">
        <v>45</v>
      </c>
      <c r="E3" s="16" t="s">
        <v>203</v>
      </c>
      <c r="F3" s="116" t="s">
        <v>529</v>
      </c>
      <c r="G3" s="1">
        <v>15</v>
      </c>
      <c r="H3" s="100">
        <v>77206.71431701984</v>
      </c>
      <c r="I3" s="43" t="s">
        <v>1</v>
      </c>
    </row>
    <row r="4" spans="1:9" x14ac:dyDescent="0.3">
      <c r="A4" s="31" t="s">
        <v>139</v>
      </c>
      <c r="B4" s="1" t="s">
        <v>336</v>
      </c>
      <c r="C4" s="43" t="s">
        <v>79</v>
      </c>
      <c r="D4" s="44" t="s">
        <v>330</v>
      </c>
      <c r="E4" s="16" t="s">
        <v>58</v>
      </c>
      <c r="F4" s="116" t="s">
        <v>529</v>
      </c>
      <c r="G4" s="1">
        <v>15</v>
      </c>
      <c r="H4" s="100">
        <v>77206.71431701984</v>
      </c>
      <c r="I4" s="43" t="s">
        <v>33</v>
      </c>
    </row>
    <row r="5" spans="1:9" x14ac:dyDescent="0.3">
      <c r="A5" s="31" t="s">
        <v>147</v>
      </c>
      <c r="B5" s="117" t="s">
        <v>577</v>
      </c>
      <c r="C5" s="43" t="s">
        <v>79</v>
      </c>
      <c r="D5" s="44" t="s">
        <v>457</v>
      </c>
      <c r="E5" s="16" t="s">
        <v>74</v>
      </c>
      <c r="F5" s="116" t="s">
        <v>529</v>
      </c>
      <c r="G5" s="1">
        <v>15</v>
      </c>
      <c r="H5" s="100">
        <v>77206.71431701984</v>
      </c>
      <c r="I5" s="43" t="s">
        <v>26</v>
      </c>
    </row>
    <row r="6" spans="1:9" x14ac:dyDescent="0.3">
      <c r="A6" s="31" t="s">
        <v>145</v>
      </c>
      <c r="B6" s="1" t="s">
        <v>363</v>
      </c>
      <c r="C6" s="43" t="s">
        <v>79</v>
      </c>
      <c r="D6" s="44" t="s">
        <v>448</v>
      </c>
      <c r="E6" s="16" t="s">
        <v>205</v>
      </c>
      <c r="F6" s="116" t="s">
        <v>529</v>
      </c>
      <c r="G6" s="1">
        <v>15</v>
      </c>
      <c r="H6" s="100">
        <v>77206.71431701984</v>
      </c>
      <c r="I6" s="43" t="s">
        <v>35</v>
      </c>
    </row>
    <row r="7" spans="1:9" x14ac:dyDescent="0.3">
      <c r="A7" s="31" t="s">
        <v>140</v>
      </c>
      <c r="B7" s="1" t="s">
        <v>238</v>
      </c>
      <c r="C7" s="43" t="s">
        <v>79</v>
      </c>
      <c r="D7" s="44" t="s">
        <v>47</v>
      </c>
      <c r="E7" s="16" t="s">
        <v>206</v>
      </c>
      <c r="F7" s="116" t="s">
        <v>529</v>
      </c>
      <c r="G7" s="1">
        <v>15</v>
      </c>
      <c r="H7" s="100">
        <v>77206.71431701984</v>
      </c>
      <c r="I7" s="43" t="s">
        <v>39</v>
      </c>
    </row>
    <row r="8" spans="1:9" x14ac:dyDescent="0.3">
      <c r="A8" s="114" t="s">
        <v>575</v>
      </c>
      <c r="B8" s="1" t="s">
        <v>239</v>
      </c>
      <c r="C8" s="43" t="s">
        <v>79</v>
      </c>
      <c r="D8" s="44" t="s">
        <v>331</v>
      </c>
      <c r="E8" s="16" t="s">
        <v>63</v>
      </c>
      <c r="F8" s="116" t="s">
        <v>529</v>
      </c>
      <c r="G8" s="1">
        <v>15</v>
      </c>
      <c r="H8" s="100">
        <v>77206.71431701984</v>
      </c>
      <c r="I8" s="43" t="s">
        <v>24</v>
      </c>
    </row>
    <row r="12" spans="1:9" x14ac:dyDescent="0.3">
      <c r="C12" s="27"/>
    </row>
    <row r="13" spans="1:9" x14ac:dyDescent="0.3">
      <c r="C13" s="27"/>
    </row>
    <row r="14" spans="1:9" x14ac:dyDescent="0.3">
      <c r="C14" s="27"/>
    </row>
    <row r="15" spans="1:9" x14ac:dyDescent="0.3">
      <c r="C15" s="27"/>
    </row>
    <row r="16" spans="1:9" x14ac:dyDescent="0.3">
      <c r="C16" s="27"/>
    </row>
    <row r="17" spans="3:3" x14ac:dyDescent="0.3">
      <c r="C17" s="27"/>
    </row>
    <row r="18" spans="3:3" x14ac:dyDescent="0.3">
      <c r="C18" s="27"/>
    </row>
    <row r="19" spans="3:3" x14ac:dyDescent="0.3">
      <c r="C19" s="27"/>
    </row>
    <row r="20" spans="3:3" x14ac:dyDescent="0.3">
      <c r="C20" s="27"/>
    </row>
    <row r="21" spans="3:3" x14ac:dyDescent="0.3">
      <c r="C21" s="27"/>
    </row>
    <row r="22" spans="3:3" x14ac:dyDescent="0.3">
      <c r="C22" s="27"/>
    </row>
    <row r="23" spans="3:3" x14ac:dyDescent="0.3">
      <c r="C23" s="27"/>
    </row>
    <row r="24" spans="3:3" x14ac:dyDescent="0.3">
      <c r="C24" s="27"/>
    </row>
    <row r="25" spans="3:3" x14ac:dyDescent="0.3">
      <c r="C25" s="27"/>
    </row>
    <row r="26" spans="3:3" x14ac:dyDescent="0.3">
      <c r="C26" s="27"/>
    </row>
    <row r="27" spans="3:3" x14ac:dyDescent="0.3">
      <c r="C27" s="27"/>
    </row>
    <row r="28" spans="3:3" x14ac:dyDescent="0.3">
      <c r="C28" s="27"/>
    </row>
    <row r="29" spans="3:3" x14ac:dyDescent="0.3">
      <c r="C29" s="27"/>
    </row>
    <row r="30" spans="3:3" x14ac:dyDescent="0.3">
      <c r="C30" s="27"/>
    </row>
    <row r="31" spans="3:3" x14ac:dyDescent="0.3">
      <c r="C31" s="27"/>
    </row>
    <row r="32" spans="3:3" x14ac:dyDescent="0.3">
      <c r="C32" s="27"/>
    </row>
    <row r="33" spans="3:3" x14ac:dyDescent="0.3">
      <c r="C33" s="27"/>
    </row>
    <row r="34" spans="3:3" x14ac:dyDescent="0.3">
      <c r="C34" s="27"/>
    </row>
    <row r="35" spans="3:3" x14ac:dyDescent="0.3">
      <c r="C35" s="27"/>
    </row>
    <row r="36" spans="3:3" x14ac:dyDescent="0.3">
      <c r="C36" s="27"/>
    </row>
    <row r="37" spans="3:3" x14ac:dyDescent="0.3">
      <c r="C37" s="27"/>
    </row>
    <row r="38" spans="3:3" x14ac:dyDescent="0.3">
      <c r="C38" s="27"/>
    </row>
    <row r="39" spans="3:3" x14ac:dyDescent="0.3">
      <c r="C39" s="27"/>
    </row>
    <row r="40" spans="3:3" x14ac:dyDescent="0.3">
      <c r="C40" s="27"/>
    </row>
    <row r="41" spans="3:3" x14ac:dyDescent="0.3">
      <c r="C41" s="27"/>
    </row>
    <row r="42" spans="3:3" x14ac:dyDescent="0.3">
      <c r="C42" s="27"/>
    </row>
    <row r="43" spans="3:3" x14ac:dyDescent="0.3">
      <c r="C43" s="27"/>
    </row>
    <row r="44" spans="3:3" x14ac:dyDescent="0.3">
      <c r="C44" s="27"/>
    </row>
    <row r="45" spans="3:3" x14ac:dyDescent="0.3">
      <c r="C45" s="27"/>
    </row>
    <row r="46" spans="3:3" x14ac:dyDescent="0.3">
      <c r="C46" s="27"/>
    </row>
    <row r="47" spans="3:3" x14ac:dyDescent="0.3">
      <c r="C47" s="27"/>
    </row>
    <row r="48" spans="3:3" x14ac:dyDescent="0.3">
      <c r="C48" s="27"/>
    </row>
    <row r="49" spans="3:3" x14ac:dyDescent="0.3">
      <c r="C49" s="27"/>
    </row>
    <row r="50" spans="3:3" x14ac:dyDescent="0.3">
      <c r="C50" s="27"/>
    </row>
    <row r="51" spans="3:3" x14ac:dyDescent="0.3">
      <c r="C51" s="27"/>
    </row>
    <row r="52" spans="3:3" x14ac:dyDescent="0.3">
      <c r="C52" s="27"/>
    </row>
    <row r="53" spans="3:3" x14ac:dyDescent="0.3">
      <c r="C53" s="27"/>
    </row>
    <row r="54" spans="3:3" x14ac:dyDescent="0.3">
      <c r="C54" s="27"/>
    </row>
    <row r="55" spans="3:3" x14ac:dyDescent="0.3">
      <c r="C55" s="27"/>
    </row>
    <row r="56" spans="3:3" x14ac:dyDescent="0.3">
      <c r="C56" s="27"/>
    </row>
    <row r="57" spans="3:3" x14ac:dyDescent="0.3">
      <c r="C57" s="27"/>
    </row>
    <row r="58" spans="3:3" x14ac:dyDescent="0.3">
      <c r="C58" s="27"/>
    </row>
    <row r="59" spans="3:3" x14ac:dyDescent="0.3">
      <c r="C59" s="27"/>
    </row>
    <row r="60" spans="3:3" x14ac:dyDescent="0.3">
      <c r="C60" s="27"/>
    </row>
    <row r="61" spans="3:3" x14ac:dyDescent="0.3">
      <c r="C61" s="27"/>
    </row>
    <row r="62" spans="3:3" x14ac:dyDescent="0.3">
      <c r="C62" s="27"/>
    </row>
    <row r="63" spans="3:3" x14ac:dyDescent="0.3">
      <c r="C63" s="27"/>
    </row>
    <row r="64" spans="3:3" x14ac:dyDescent="0.3">
      <c r="C64" s="27"/>
    </row>
    <row r="65" spans="3:3" x14ac:dyDescent="0.3">
      <c r="C65" s="27"/>
    </row>
    <row r="66" spans="3:3" x14ac:dyDescent="0.3">
      <c r="C66" s="27"/>
    </row>
    <row r="67" spans="3:3" x14ac:dyDescent="0.3">
      <c r="C67" s="27"/>
    </row>
    <row r="68" spans="3:3" x14ac:dyDescent="0.3">
      <c r="C68" s="27"/>
    </row>
    <row r="69" spans="3:3" x14ac:dyDescent="0.3">
      <c r="C69" s="27"/>
    </row>
    <row r="70" spans="3:3" x14ac:dyDescent="0.3">
      <c r="C70" s="27"/>
    </row>
    <row r="71" spans="3:3" x14ac:dyDescent="0.3">
      <c r="C71" s="27"/>
    </row>
    <row r="72" spans="3:3" x14ac:dyDescent="0.3">
      <c r="C72" s="27"/>
    </row>
    <row r="73" spans="3:3" x14ac:dyDescent="0.3">
      <c r="C73" s="27"/>
    </row>
    <row r="74" spans="3:3" x14ac:dyDescent="0.3">
      <c r="C74" s="27"/>
    </row>
    <row r="75" spans="3:3" x14ac:dyDescent="0.3">
      <c r="C75" s="27"/>
    </row>
    <row r="76" spans="3:3" x14ac:dyDescent="0.3">
      <c r="C76" s="27"/>
    </row>
    <row r="77" spans="3:3" x14ac:dyDescent="0.3">
      <c r="C77" s="27"/>
    </row>
    <row r="78" spans="3:3" x14ac:dyDescent="0.3">
      <c r="C78" s="27"/>
    </row>
    <row r="79" spans="3:3" x14ac:dyDescent="0.3">
      <c r="C79" s="27"/>
    </row>
    <row r="80" spans="3:3" x14ac:dyDescent="0.3">
      <c r="C80" s="27"/>
    </row>
    <row r="81" spans="3:3" x14ac:dyDescent="0.3">
      <c r="C81" s="27"/>
    </row>
    <row r="82" spans="3:3" x14ac:dyDescent="0.3">
      <c r="C82" s="27"/>
    </row>
    <row r="83" spans="3:3" x14ac:dyDescent="0.3">
      <c r="C83" s="27"/>
    </row>
    <row r="84" spans="3:3" x14ac:dyDescent="0.3">
      <c r="C84" s="27"/>
    </row>
    <row r="85" spans="3:3" x14ac:dyDescent="0.3">
      <c r="C85" s="27"/>
    </row>
    <row r="86" spans="3:3" x14ac:dyDescent="0.3">
      <c r="C86" s="27"/>
    </row>
    <row r="87" spans="3:3" x14ac:dyDescent="0.3">
      <c r="C87" s="27"/>
    </row>
    <row r="88" spans="3:3" x14ac:dyDescent="0.3">
      <c r="C88" s="27"/>
    </row>
    <row r="89" spans="3:3" x14ac:dyDescent="0.3">
      <c r="C89" s="27"/>
    </row>
    <row r="90" spans="3:3" x14ac:dyDescent="0.3">
      <c r="C90" s="27"/>
    </row>
    <row r="91" spans="3:3" x14ac:dyDescent="0.3">
      <c r="C91" s="27"/>
    </row>
    <row r="92" spans="3:3" x14ac:dyDescent="0.3">
      <c r="C92" s="27"/>
    </row>
    <row r="93" spans="3:3" x14ac:dyDescent="0.3">
      <c r="C93" s="27"/>
    </row>
    <row r="94" spans="3:3" x14ac:dyDescent="0.3">
      <c r="C94" s="27"/>
    </row>
    <row r="95" spans="3:3" x14ac:dyDescent="0.3">
      <c r="C95" s="27"/>
    </row>
    <row r="96" spans="3:3" x14ac:dyDescent="0.3">
      <c r="C96" s="27"/>
    </row>
    <row r="97" spans="3:3" x14ac:dyDescent="0.3">
      <c r="C97" s="27"/>
    </row>
    <row r="98" spans="3:3" x14ac:dyDescent="0.3">
      <c r="C98" s="27"/>
    </row>
    <row r="99" spans="3:3" x14ac:dyDescent="0.3">
      <c r="C99" s="27"/>
    </row>
    <row r="100" spans="3:3" x14ac:dyDescent="0.3">
      <c r="C100" s="27"/>
    </row>
    <row r="101" spans="3:3" x14ac:dyDescent="0.3">
      <c r="C101" s="27"/>
    </row>
    <row r="102" spans="3:3" x14ac:dyDescent="0.3">
      <c r="C102" s="27"/>
    </row>
    <row r="103" spans="3:3" x14ac:dyDescent="0.3">
      <c r="C103" s="27"/>
    </row>
    <row r="104" spans="3:3" x14ac:dyDescent="0.3">
      <c r="C104" s="27"/>
    </row>
    <row r="105" spans="3:3" x14ac:dyDescent="0.3">
      <c r="C105" s="27"/>
    </row>
    <row r="106" spans="3:3" x14ac:dyDescent="0.3">
      <c r="C106" s="27"/>
    </row>
    <row r="107" spans="3:3" x14ac:dyDescent="0.3">
      <c r="C107" s="27"/>
    </row>
    <row r="108" spans="3:3" x14ac:dyDescent="0.3">
      <c r="C108" s="27"/>
    </row>
    <row r="109" spans="3:3" x14ac:dyDescent="0.3">
      <c r="C109" s="27"/>
    </row>
    <row r="110" spans="3:3" x14ac:dyDescent="0.3">
      <c r="C110" s="27"/>
    </row>
  </sheetData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rgb="FFFFD966"/>
  </sheetPr>
  <dimension ref="A1:G23"/>
  <sheetViews>
    <sheetView tabSelected="1" topLeftCell="D1" zoomScaleNormal="100" zoomScaleSheetLayoutView="75" workbookViewId="0">
      <selection activeCell="G23" sqref="G23"/>
    </sheetView>
  </sheetViews>
  <sheetFormatPr defaultColWidth="9" defaultRowHeight="16.5" x14ac:dyDescent="0.3"/>
  <cols>
    <col min="1" max="1" width="10" bestFit="1" customWidth="1"/>
    <col min="2" max="2" width="13" bestFit="1" customWidth="1"/>
    <col min="3" max="3" width="5.875" bestFit="1" customWidth="1"/>
    <col min="4" max="4" width="11.75" bestFit="1" customWidth="1"/>
    <col min="5" max="5" width="39.75" bestFit="1" customWidth="1"/>
    <col min="6" max="6" width="31.625" bestFit="1" customWidth="1"/>
    <col min="7" max="7" width="10.625" bestFit="1" customWidth="1"/>
    <col min="9" max="9" width="10.5" bestFit="1" customWidth="1"/>
  </cols>
  <sheetData>
    <row r="1" spans="1:7" x14ac:dyDescent="0.3">
      <c r="A1" s="76" t="s">
        <v>353</v>
      </c>
      <c r="B1" s="32" t="s">
        <v>64</v>
      </c>
      <c r="C1" s="32" t="s">
        <v>247</v>
      </c>
      <c r="D1" s="30" t="s">
        <v>97</v>
      </c>
      <c r="E1" s="30" t="s">
        <v>266</v>
      </c>
      <c r="F1" s="32" t="s">
        <v>67</v>
      </c>
      <c r="G1" s="32" t="s">
        <v>243</v>
      </c>
    </row>
    <row r="2" spans="1:7" x14ac:dyDescent="0.3">
      <c r="A2" s="16" t="s">
        <v>134</v>
      </c>
      <c r="B2" s="1" t="s">
        <v>333</v>
      </c>
      <c r="C2" s="1" t="s">
        <v>241</v>
      </c>
      <c r="D2" s="1" t="s">
        <v>341</v>
      </c>
      <c r="E2" s="44" t="s">
        <v>457</v>
      </c>
      <c r="F2" s="16" t="s">
        <v>164</v>
      </c>
      <c r="G2" s="17">
        <v>0.3</v>
      </c>
    </row>
    <row r="3" spans="1:7" x14ac:dyDescent="0.3">
      <c r="A3" s="16" t="s">
        <v>135</v>
      </c>
      <c r="B3" s="1" t="s">
        <v>417</v>
      </c>
      <c r="C3" s="1" t="s">
        <v>241</v>
      </c>
      <c r="D3" s="1" t="s">
        <v>341</v>
      </c>
      <c r="E3" s="1" t="s">
        <v>329</v>
      </c>
      <c r="F3" s="1" t="s">
        <v>66</v>
      </c>
      <c r="G3" s="98">
        <v>0.5</v>
      </c>
    </row>
    <row r="4" spans="1:7" x14ac:dyDescent="0.3">
      <c r="A4" s="16" t="s">
        <v>133</v>
      </c>
      <c r="B4" s="1" t="s">
        <v>337</v>
      </c>
      <c r="C4" s="1" t="s">
        <v>241</v>
      </c>
      <c r="D4" s="1" t="s">
        <v>395</v>
      </c>
      <c r="E4" s="44" t="s">
        <v>46</v>
      </c>
      <c r="F4" s="16" t="s">
        <v>57</v>
      </c>
      <c r="G4" s="17">
        <v>1</v>
      </c>
    </row>
    <row r="5" spans="1:7" x14ac:dyDescent="0.3">
      <c r="A5" s="16" t="s">
        <v>136</v>
      </c>
      <c r="B5" s="1" t="s">
        <v>412</v>
      </c>
      <c r="C5" s="1" t="s">
        <v>241</v>
      </c>
      <c r="D5" s="1" t="s">
        <v>395</v>
      </c>
      <c r="E5" s="1" t="s">
        <v>326</v>
      </c>
      <c r="F5" s="16" t="s">
        <v>57</v>
      </c>
      <c r="G5" s="98">
        <v>2</v>
      </c>
    </row>
    <row r="6" spans="1:7" x14ac:dyDescent="0.3">
      <c r="A6" s="16" t="s">
        <v>137</v>
      </c>
      <c r="B6" s="117" t="s">
        <v>531</v>
      </c>
      <c r="C6" s="1" t="s">
        <v>241</v>
      </c>
      <c r="D6" s="1" t="s">
        <v>368</v>
      </c>
      <c r="E6" s="44" t="s">
        <v>445</v>
      </c>
      <c r="F6" s="16" t="s">
        <v>159</v>
      </c>
      <c r="G6" s="17">
        <v>2</v>
      </c>
    </row>
    <row r="7" spans="1:7" x14ac:dyDescent="0.3">
      <c r="A7" s="16" t="s">
        <v>141</v>
      </c>
      <c r="B7" s="1" t="s">
        <v>6</v>
      </c>
      <c r="C7" s="1" t="s">
        <v>241</v>
      </c>
      <c r="D7" s="1" t="s">
        <v>368</v>
      </c>
      <c r="E7" s="1" t="s">
        <v>446</v>
      </c>
      <c r="F7" s="97" t="s">
        <v>158</v>
      </c>
      <c r="G7" s="98">
        <v>0.3</v>
      </c>
    </row>
    <row r="8" spans="1:7" x14ac:dyDescent="0.3">
      <c r="A8" s="16" t="s">
        <v>144</v>
      </c>
      <c r="B8" s="1" t="s">
        <v>362</v>
      </c>
      <c r="C8" s="1" t="s">
        <v>241</v>
      </c>
      <c r="D8" s="1" t="s">
        <v>358</v>
      </c>
      <c r="E8" s="44" t="s">
        <v>453</v>
      </c>
      <c r="F8" s="117" t="s">
        <v>532</v>
      </c>
      <c r="G8" s="17">
        <v>3</v>
      </c>
    </row>
    <row r="9" spans="1:7" x14ac:dyDescent="0.3">
      <c r="A9" s="16" t="s">
        <v>138</v>
      </c>
      <c r="B9" s="1" t="s">
        <v>426</v>
      </c>
      <c r="C9" s="1" t="s">
        <v>241</v>
      </c>
      <c r="D9" s="1" t="s">
        <v>358</v>
      </c>
      <c r="E9" s="1" t="s">
        <v>452</v>
      </c>
      <c r="F9" s="97" t="s">
        <v>3</v>
      </c>
      <c r="G9" s="98">
        <v>1</v>
      </c>
    </row>
    <row r="10" spans="1:7" x14ac:dyDescent="0.3">
      <c r="A10" s="16" t="s">
        <v>152</v>
      </c>
      <c r="B10" s="1" t="s">
        <v>240</v>
      </c>
      <c r="C10" s="1" t="s">
        <v>241</v>
      </c>
      <c r="D10" s="1" t="s">
        <v>381</v>
      </c>
      <c r="E10" s="44" t="s">
        <v>44</v>
      </c>
      <c r="F10" s="16" t="s">
        <v>211</v>
      </c>
      <c r="G10" s="17">
        <v>1</v>
      </c>
    </row>
    <row r="11" spans="1:7" x14ac:dyDescent="0.3">
      <c r="A11" s="16" t="s">
        <v>156</v>
      </c>
      <c r="B11" s="1" t="s">
        <v>425</v>
      </c>
      <c r="C11" s="1" t="s">
        <v>241</v>
      </c>
      <c r="D11" s="1" t="s">
        <v>381</v>
      </c>
      <c r="E11" s="1" t="s">
        <v>447</v>
      </c>
      <c r="F11" s="97" t="s">
        <v>71</v>
      </c>
      <c r="G11" s="98">
        <v>0.2</v>
      </c>
    </row>
    <row r="12" spans="1:7" x14ac:dyDescent="0.3">
      <c r="A12" s="16" t="s">
        <v>149</v>
      </c>
      <c r="B12" s="1" t="s">
        <v>359</v>
      </c>
      <c r="C12" s="1" t="s">
        <v>241</v>
      </c>
      <c r="D12" s="1" t="s">
        <v>383</v>
      </c>
      <c r="E12" s="44" t="s">
        <v>452</v>
      </c>
      <c r="F12" s="16" t="s">
        <v>3</v>
      </c>
      <c r="G12" s="17">
        <v>1</v>
      </c>
    </row>
    <row r="13" spans="1:7" x14ac:dyDescent="0.3">
      <c r="A13" s="16" t="s">
        <v>162</v>
      </c>
      <c r="B13" s="1" t="s">
        <v>424</v>
      </c>
      <c r="C13" s="1" t="s">
        <v>241</v>
      </c>
      <c r="D13" s="1" t="s">
        <v>383</v>
      </c>
      <c r="E13" s="1" t="s">
        <v>452</v>
      </c>
      <c r="F13" s="97" t="s">
        <v>3</v>
      </c>
      <c r="G13" s="98">
        <v>1</v>
      </c>
    </row>
    <row r="14" spans="1:7" x14ac:dyDescent="0.3">
      <c r="A14" s="16" t="s">
        <v>161</v>
      </c>
      <c r="B14" s="1" t="s">
        <v>250</v>
      </c>
      <c r="C14" s="1" t="s">
        <v>241</v>
      </c>
      <c r="D14" s="1" t="s">
        <v>364</v>
      </c>
      <c r="E14" s="44" t="s">
        <v>454</v>
      </c>
      <c r="F14" s="204" t="s">
        <v>578</v>
      </c>
      <c r="G14" s="17">
        <v>0.05</v>
      </c>
    </row>
    <row r="15" spans="1:7" x14ac:dyDescent="0.3">
      <c r="A15" s="16" t="s">
        <v>163</v>
      </c>
      <c r="B15" s="117" t="s">
        <v>530</v>
      </c>
      <c r="C15" s="1" t="s">
        <v>241</v>
      </c>
      <c r="D15" s="1" t="s">
        <v>364</v>
      </c>
      <c r="E15" s="1" t="s">
        <v>457</v>
      </c>
      <c r="F15" s="204" t="s">
        <v>578</v>
      </c>
      <c r="G15" s="98">
        <v>0.15</v>
      </c>
    </row>
    <row r="16" spans="1:7" x14ac:dyDescent="0.3">
      <c r="A16" s="16" t="s">
        <v>165</v>
      </c>
      <c r="B16" s="1" t="s">
        <v>348</v>
      </c>
      <c r="C16" s="1" t="s">
        <v>241</v>
      </c>
      <c r="D16" s="1" t="s">
        <v>389</v>
      </c>
      <c r="E16" s="44" t="s">
        <v>48</v>
      </c>
      <c r="F16" s="16" t="s">
        <v>62</v>
      </c>
      <c r="G16" s="17">
        <v>0.5</v>
      </c>
    </row>
    <row r="17" spans="1:7" x14ac:dyDescent="0.3">
      <c r="A17" s="16" t="s">
        <v>160</v>
      </c>
      <c r="B17" s="1" t="s">
        <v>427</v>
      </c>
      <c r="C17" s="1" t="s">
        <v>241</v>
      </c>
      <c r="D17" s="1" t="s">
        <v>389</v>
      </c>
      <c r="E17" s="1" t="s">
        <v>329</v>
      </c>
      <c r="F17" s="97" t="s">
        <v>66</v>
      </c>
      <c r="G17" s="98">
        <v>0.5</v>
      </c>
    </row>
    <row r="23" spans="1:7" x14ac:dyDescent="0.3">
      <c r="F23" s="115"/>
    </row>
  </sheetData>
  <phoneticPr fontId="15" type="noConversion"/>
  <pageMargins left="0.69999998807907104" right="0.69999998807907104" top="0.75" bottom="0.75" header="0.30000001192092896" footer="0.30000001192092896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B1:K11"/>
  <sheetViews>
    <sheetView workbookViewId="0">
      <selection activeCell="J19" sqref="J19"/>
    </sheetView>
  </sheetViews>
  <sheetFormatPr defaultColWidth="6.25" defaultRowHeight="16.5" x14ac:dyDescent="0.3"/>
  <cols>
    <col min="1" max="1" width="6.25" style="103"/>
    <col min="2" max="2" width="9.75" style="103" customWidth="1"/>
    <col min="3" max="3" width="3.375" style="103" bestFit="1" customWidth="1"/>
    <col min="4" max="4" width="11.75" style="103" customWidth="1"/>
    <col min="5" max="5" width="3.375" style="103" bestFit="1" customWidth="1"/>
    <col min="6" max="6" width="11.25" style="103" customWidth="1"/>
    <col min="7" max="16384" width="6.25" style="103"/>
  </cols>
  <sheetData>
    <row r="1" spans="2:11" ht="17.25" thickBot="1" x14ac:dyDescent="0.35"/>
    <row r="2" spans="2:11" ht="20.25" customHeight="1" thickBot="1" x14ac:dyDescent="0.35">
      <c r="B2" s="125" t="s">
        <v>569</v>
      </c>
      <c r="C2" s="124" t="s">
        <v>570</v>
      </c>
      <c r="D2" s="125" t="s">
        <v>571</v>
      </c>
      <c r="E2" s="124" t="s">
        <v>570</v>
      </c>
      <c r="F2" s="125" t="s">
        <v>572</v>
      </c>
    </row>
    <row r="3" spans="2:11" ht="17.25" thickBot="1" x14ac:dyDescent="0.35"/>
    <row r="4" spans="2:11" ht="15.75" customHeight="1" x14ac:dyDescent="0.3">
      <c r="B4" s="195" t="s">
        <v>573</v>
      </c>
      <c r="C4" s="196"/>
      <c r="D4" s="196"/>
      <c r="E4" s="196"/>
      <c r="F4" s="196"/>
      <c r="G4" s="196"/>
      <c r="H4" s="196"/>
      <c r="I4" s="196"/>
      <c r="J4" s="196"/>
      <c r="K4" s="197"/>
    </row>
    <row r="5" spans="2:11" x14ac:dyDescent="0.3">
      <c r="B5" s="198"/>
      <c r="C5" s="199"/>
      <c r="D5" s="199"/>
      <c r="E5" s="199"/>
      <c r="F5" s="199"/>
      <c r="G5" s="199"/>
      <c r="H5" s="199"/>
      <c r="I5" s="199"/>
      <c r="J5" s="199"/>
      <c r="K5" s="200"/>
    </row>
    <row r="6" spans="2:11" x14ac:dyDescent="0.3">
      <c r="B6" s="198"/>
      <c r="C6" s="199"/>
      <c r="D6" s="199"/>
      <c r="E6" s="199"/>
      <c r="F6" s="199"/>
      <c r="G6" s="199"/>
      <c r="H6" s="199"/>
      <c r="I6" s="199"/>
      <c r="J6" s="199"/>
      <c r="K6" s="200"/>
    </row>
    <row r="7" spans="2:11" x14ac:dyDescent="0.3">
      <c r="B7" s="198"/>
      <c r="C7" s="199"/>
      <c r="D7" s="199"/>
      <c r="E7" s="199"/>
      <c r="F7" s="199"/>
      <c r="G7" s="199"/>
      <c r="H7" s="199"/>
      <c r="I7" s="199"/>
      <c r="J7" s="199"/>
      <c r="K7" s="200"/>
    </row>
    <row r="8" spans="2:11" x14ac:dyDescent="0.3">
      <c r="B8" s="198"/>
      <c r="C8" s="199"/>
      <c r="D8" s="199"/>
      <c r="E8" s="199"/>
      <c r="F8" s="199"/>
      <c r="G8" s="199"/>
      <c r="H8" s="199"/>
      <c r="I8" s="199"/>
      <c r="J8" s="199"/>
      <c r="K8" s="200"/>
    </row>
    <row r="9" spans="2:11" x14ac:dyDescent="0.3">
      <c r="B9" s="198"/>
      <c r="C9" s="199"/>
      <c r="D9" s="199"/>
      <c r="E9" s="199"/>
      <c r="F9" s="199"/>
      <c r="G9" s="199"/>
      <c r="H9" s="199"/>
      <c r="I9" s="199"/>
      <c r="J9" s="199"/>
      <c r="K9" s="200"/>
    </row>
    <row r="10" spans="2:11" x14ac:dyDescent="0.3">
      <c r="B10" s="198"/>
      <c r="C10" s="199"/>
      <c r="D10" s="199"/>
      <c r="E10" s="199"/>
      <c r="F10" s="199"/>
      <c r="G10" s="199"/>
      <c r="H10" s="199"/>
      <c r="I10" s="199"/>
      <c r="J10" s="199"/>
      <c r="K10" s="200"/>
    </row>
    <row r="11" spans="2:11" ht="18" customHeight="1" thickBot="1" x14ac:dyDescent="0.35">
      <c r="B11" s="201"/>
      <c r="C11" s="202"/>
      <c r="D11" s="202"/>
      <c r="E11" s="202"/>
      <c r="F11" s="202"/>
      <c r="G11" s="202"/>
      <c r="H11" s="202"/>
      <c r="I11" s="202"/>
      <c r="J11" s="202"/>
      <c r="K11" s="203"/>
    </row>
  </sheetData>
  <mergeCells count="1">
    <mergeCell ref="B4:K11"/>
  </mergeCells>
  <phoneticPr fontId="15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A1:F6"/>
  <sheetViews>
    <sheetView workbookViewId="0">
      <selection activeCell="D3" sqref="D3"/>
    </sheetView>
  </sheetViews>
  <sheetFormatPr defaultRowHeight="16.5" x14ac:dyDescent="0.3"/>
  <cols>
    <col min="1" max="1" width="13.75" style="103" bestFit="1" customWidth="1"/>
    <col min="2" max="2" width="13" style="103" bestFit="1" customWidth="1"/>
    <col min="3" max="3" width="9" style="103"/>
    <col min="4" max="4" width="26.375" style="103" bestFit="1" customWidth="1"/>
    <col min="5" max="5" width="16.375" style="103" bestFit="1" customWidth="1"/>
    <col min="6" max="16384" width="9" style="103"/>
  </cols>
  <sheetData>
    <row r="1" spans="1:6" x14ac:dyDescent="0.3">
      <c r="A1" s="105" t="s">
        <v>458</v>
      </c>
      <c r="B1" s="105" t="s">
        <v>459</v>
      </c>
      <c r="C1" s="105" t="s">
        <v>460</v>
      </c>
      <c r="D1" s="105" t="s">
        <v>461</v>
      </c>
      <c r="E1" s="105" t="s">
        <v>462</v>
      </c>
      <c r="F1" s="101" t="s">
        <v>271</v>
      </c>
    </row>
    <row r="2" spans="1:6" x14ac:dyDescent="0.3">
      <c r="A2" s="106" t="s">
        <v>463</v>
      </c>
      <c r="B2" s="107" t="s">
        <v>468</v>
      </c>
      <c r="C2" s="107" t="s">
        <v>473</v>
      </c>
      <c r="D2" s="109" t="s">
        <v>474</v>
      </c>
      <c r="E2" s="107" t="s">
        <v>479</v>
      </c>
      <c r="F2" s="121">
        <v>200</v>
      </c>
    </row>
    <row r="3" spans="1:6" x14ac:dyDescent="0.3">
      <c r="A3" s="106" t="s">
        <v>464</v>
      </c>
      <c r="B3" s="107" t="s">
        <v>469</v>
      </c>
      <c r="C3" s="107" t="s">
        <v>473</v>
      </c>
      <c r="D3" s="109" t="s">
        <v>475</v>
      </c>
      <c r="E3" s="107" t="s">
        <v>482</v>
      </c>
      <c r="F3" s="121">
        <v>400</v>
      </c>
    </row>
    <row r="4" spans="1:6" x14ac:dyDescent="0.3">
      <c r="A4" s="106" t="s">
        <v>465</v>
      </c>
      <c r="B4" s="107" t="s">
        <v>470</v>
      </c>
      <c r="C4" s="107" t="s">
        <v>473</v>
      </c>
      <c r="D4" s="109" t="s">
        <v>476</v>
      </c>
      <c r="E4" s="107" t="s">
        <v>483</v>
      </c>
      <c r="F4" s="121">
        <v>600</v>
      </c>
    </row>
    <row r="5" spans="1:6" x14ac:dyDescent="0.3">
      <c r="A5" s="106" t="s">
        <v>466</v>
      </c>
      <c r="B5" s="107" t="s">
        <v>471</v>
      </c>
      <c r="C5" s="107" t="s">
        <v>473</v>
      </c>
      <c r="D5" s="109" t="s">
        <v>477</v>
      </c>
      <c r="E5" s="107" t="s">
        <v>480</v>
      </c>
      <c r="F5" s="121">
        <v>800</v>
      </c>
    </row>
    <row r="6" spans="1:6" x14ac:dyDescent="0.3">
      <c r="A6" s="106" t="s">
        <v>467</v>
      </c>
      <c r="B6" s="107" t="s">
        <v>472</v>
      </c>
      <c r="C6" s="107" t="s">
        <v>473</v>
      </c>
      <c r="D6" s="109" t="s">
        <v>478</v>
      </c>
      <c r="E6" s="107" t="s">
        <v>481</v>
      </c>
      <c r="F6" s="121">
        <v>1000</v>
      </c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A1:F11"/>
  <sheetViews>
    <sheetView workbookViewId="0">
      <selection activeCell="G17" sqref="G17"/>
    </sheetView>
  </sheetViews>
  <sheetFormatPr defaultRowHeight="16.5" x14ac:dyDescent="0.3"/>
  <cols>
    <col min="1" max="1" width="6.625" style="103" bestFit="1" customWidth="1"/>
    <col min="2" max="2" width="13" style="103" bestFit="1" customWidth="1"/>
    <col min="3" max="3" width="5.375" style="103" bestFit="1" customWidth="1"/>
    <col min="4" max="4" width="29.25" style="103" bestFit="1" customWidth="1"/>
    <col min="5" max="5" width="9" style="103"/>
    <col min="6" max="6" width="22" style="103" bestFit="1" customWidth="1"/>
    <col min="7" max="16384" width="9" style="103"/>
  </cols>
  <sheetData>
    <row r="1" spans="1:6" x14ac:dyDescent="0.3">
      <c r="A1" s="105" t="s">
        <v>458</v>
      </c>
      <c r="B1" s="105" t="s">
        <v>459</v>
      </c>
      <c r="C1" s="105" t="s">
        <v>460</v>
      </c>
      <c r="D1" s="108" t="s">
        <v>514</v>
      </c>
      <c r="E1" s="110" t="s">
        <v>271</v>
      </c>
      <c r="F1" s="111" t="s">
        <v>515</v>
      </c>
    </row>
    <row r="2" spans="1:6" x14ac:dyDescent="0.3">
      <c r="A2" s="106" t="s">
        <v>484</v>
      </c>
      <c r="B2" s="106" t="s">
        <v>494</v>
      </c>
      <c r="C2" s="106" t="s">
        <v>473</v>
      </c>
      <c r="D2" s="106" t="s">
        <v>504</v>
      </c>
      <c r="E2" s="121">
        <v>50</v>
      </c>
      <c r="F2" s="107" t="s">
        <v>516</v>
      </c>
    </row>
    <row r="3" spans="1:6" x14ac:dyDescent="0.3">
      <c r="A3" s="106" t="s">
        <v>485</v>
      </c>
      <c r="B3" s="106" t="s">
        <v>495</v>
      </c>
      <c r="C3" s="106" t="s">
        <v>473</v>
      </c>
      <c r="D3" s="106" t="s">
        <v>505</v>
      </c>
      <c r="E3" s="121">
        <v>70</v>
      </c>
      <c r="F3" s="107" t="s">
        <v>518</v>
      </c>
    </row>
    <row r="4" spans="1:6" x14ac:dyDescent="0.3">
      <c r="A4" s="106" t="s">
        <v>486</v>
      </c>
      <c r="B4" s="106" t="s">
        <v>496</v>
      </c>
      <c r="C4" s="106" t="s">
        <v>473</v>
      </c>
      <c r="D4" s="106" t="s">
        <v>506</v>
      </c>
      <c r="E4" s="121">
        <v>150</v>
      </c>
      <c r="F4" s="107" t="s">
        <v>523</v>
      </c>
    </row>
    <row r="5" spans="1:6" x14ac:dyDescent="0.3">
      <c r="A5" s="106" t="s">
        <v>487</v>
      </c>
      <c r="B5" s="106" t="s">
        <v>497</v>
      </c>
      <c r="C5" s="106" t="s">
        <v>473</v>
      </c>
      <c r="D5" s="106" t="s">
        <v>507</v>
      </c>
      <c r="E5" s="121">
        <v>220</v>
      </c>
      <c r="F5" s="107" t="s">
        <v>524</v>
      </c>
    </row>
    <row r="6" spans="1:6" x14ac:dyDescent="0.3">
      <c r="A6" s="106" t="s">
        <v>488</v>
      </c>
      <c r="B6" s="106" t="s">
        <v>498</v>
      </c>
      <c r="C6" s="106" t="s">
        <v>473</v>
      </c>
      <c r="D6" s="106" t="s">
        <v>508</v>
      </c>
      <c r="E6" s="121">
        <v>320</v>
      </c>
      <c r="F6" s="107" t="s">
        <v>519</v>
      </c>
    </row>
    <row r="7" spans="1:6" x14ac:dyDescent="0.3">
      <c r="A7" s="106" t="s">
        <v>489</v>
      </c>
      <c r="B7" s="106" t="s">
        <v>499</v>
      </c>
      <c r="C7" s="106" t="s">
        <v>473</v>
      </c>
      <c r="D7" s="106" t="s">
        <v>509</v>
      </c>
      <c r="E7" s="121">
        <v>470</v>
      </c>
      <c r="F7" s="107" t="s">
        <v>521</v>
      </c>
    </row>
    <row r="8" spans="1:6" x14ac:dyDescent="0.3">
      <c r="A8" s="106" t="s">
        <v>490</v>
      </c>
      <c r="B8" s="106" t="s">
        <v>500</v>
      </c>
      <c r="C8" s="106" t="s">
        <v>473</v>
      </c>
      <c r="D8" s="106" t="s">
        <v>510</v>
      </c>
      <c r="E8" s="121">
        <v>560</v>
      </c>
      <c r="F8" s="107" t="s">
        <v>520</v>
      </c>
    </row>
    <row r="9" spans="1:6" x14ac:dyDescent="0.3">
      <c r="A9" s="106" t="s">
        <v>491</v>
      </c>
      <c r="B9" s="104" t="s">
        <v>503</v>
      </c>
      <c r="C9" s="106" t="s">
        <v>473</v>
      </c>
      <c r="D9" s="106" t="s">
        <v>511</v>
      </c>
      <c r="E9" s="121">
        <v>620</v>
      </c>
      <c r="F9" s="107" t="s">
        <v>517</v>
      </c>
    </row>
    <row r="10" spans="1:6" x14ac:dyDescent="0.3">
      <c r="A10" s="106" t="s">
        <v>492</v>
      </c>
      <c r="B10" s="106" t="s">
        <v>501</v>
      </c>
      <c r="C10" s="106" t="s">
        <v>473</v>
      </c>
      <c r="D10" s="106" t="s">
        <v>512</v>
      </c>
      <c r="E10" s="121">
        <v>620</v>
      </c>
      <c r="F10" s="107" t="s">
        <v>522</v>
      </c>
    </row>
    <row r="11" spans="1:6" x14ac:dyDescent="0.3">
      <c r="A11" s="106" t="s">
        <v>493</v>
      </c>
      <c r="B11" s="106" t="s">
        <v>502</v>
      </c>
      <c r="C11" s="106" t="s">
        <v>473</v>
      </c>
      <c r="D11" s="106" t="s">
        <v>513</v>
      </c>
      <c r="E11" s="121">
        <v>700</v>
      </c>
      <c r="F11" s="107" t="s">
        <v>525</v>
      </c>
    </row>
  </sheetData>
  <phoneticPr fontId="15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8CBAC"/>
  </sheetPr>
  <dimension ref="B2:Y155"/>
  <sheetViews>
    <sheetView zoomScaleNormal="100" zoomScaleSheetLayoutView="75" workbookViewId="0">
      <selection activeCell="B2" sqref="B2:T12"/>
    </sheetView>
  </sheetViews>
  <sheetFormatPr defaultColWidth="4.625" defaultRowHeight="16.5" x14ac:dyDescent="0.3"/>
  <cols>
    <col min="1" max="1" width="4.625" style="4"/>
    <col min="2" max="2" width="7.25" style="4" bestFit="1" customWidth="1"/>
    <col min="3" max="24" width="4.625" style="4"/>
    <col min="25" max="25" width="5.5" style="4" bestFit="1" customWidth="1"/>
    <col min="26" max="16384" width="4.625" style="4"/>
  </cols>
  <sheetData>
    <row r="2" spans="2:25" ht="16.5" customHeight="1" x14ac:dyDescent="0.3">
      <c r="B2" s="141" t="s">
        <v>526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3"/>
    </row>
    <row r="3" spans="2:25" x14ac:dyDescent="0.3">
      <c r="B3" s="144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6"/>
    </row>
    <row r="4" spans="2:25" x14ac:dyDescent="0.3">
      <c r="B4" s="144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6"/>
    </row>
    <row r="5" spans="2:25" x14ac:dyDescent="0.3">
      <c r="B5" s="144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6"/>
    </row>
    <row r="6" spans="2:25" x14ac:dyDescent="0.3">
      <c r="B6" s="144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6"/>
    </row>
    <row r="7" spans="2:25" x14ac:dyDescent="0.3">
      <c r="B7" s="144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6"/>
    </row>
    <row r="8" spans="2:25" x14ac:dyDescent="0.3">
      <c r="B8" s="144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6"/>
    </row>
    <row r="9" spans="2:25" x14ac:dyDescent="0.3">
      <c r="B9" s="144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6"/>
    </row>
    <row r="10" spans="2:25" x14ac:dyDescent="0.3">
      <c r="B10" s="144"/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6"/>
    </row>
    <row r="11" spans="2:25" x14ac:dyDescent="0.3">
      <c r="B11" s="144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6"/>
    </row>
    <row r="12" spans="2:25" x14ac:dyDescent="0.3">
      <c r="B12" s="147"/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9"/>
    </row>
    <row r="15" spans="2:25" x14ac:dyDescent="0.3">
      <c r="B15" s="184" t="s">
        <v>527</v>
      </c>
      <c r="C15" s="184"/>
      <c r="D15" s="184"/>
      <c r="E15" s="184"/>
      <c r="F15" s="184"/>
      <c r="G15" s="184"/>
      <c r="H15" s="184"/>
      <c r="I15" s="184"/>
      <c r="J15" s="184"/>
      <c r="K15" s="184"/>
      <c r="L15" s="184"/>
    </row>
    <row r="16" spans="2:25" x14ac:dyDescent="0.3">
      <c r="B16" s="89" t="s">
        <v>230</v>
      </c>
      <c r="C16" s="50">
        <v>0</v>
      </c>
      <c r="D16" s="50">
        <v>1</v>
      </c>
      <c r="E16" s="50">
        <v>2</v>
      </c>
      <c r="F16" s="50">
        <v>3</v>
      </c>
      <c r="G16" s="50">
        <v>4</v>
      </c>
      <c r="H16" s="50">
        <v>5</v>
      </c>
      <c r="I16" s="50">
        <v>6</v>
      </c>
      <c r="J16" s="50">
        <v>7</v>
      </c>
      <c r="K16" s="50">
        <v>8</v>
      </c>
      <c r="L16" s="50">
        <v>9</v>
      </c>
      <c r="R16" s="59"/>
      <c r="S16" s="59"/>
      <c r="T16" s="59"/>
      <c r="U16" s="59"/>
      <c r="V16" s="59"/>
      <c r="W16" s="59"/>
      <c r="X16" s="59"/>
      <c r="Y16" s="59"/>
    </row>
    <row r="17" spans="2:19" x14ac:dyDescent="0.3">
      <c r="B17" s="49">
        <v>0</v>
      </c>
      <c r="C17" s="102">
        <v>0</v>
      </c>
      <c r="D17" s="102">
        <v>42</v>
      </c>
      <c r="E17" s="102">
        <f>D17+6</f>
        <v>48</v>
      </c>
      <c r="F17" s="102">
        <f t="shared" ref="F17:L17" si="0">E17+6</f>
        <v>54</v>
      </c>
      <c r="G17" s="102">
        <f t="shared" si="0"/>
        <v>60</v>
      </c>
      <c r="H17" s="102">
        <f t="shared" si="0"/>
        <v>66</v>
      </c>
      <c r="I17" s="102">
        <f t="shared" si="0"/>
        <v>72</v>
      </c>
      <c r="J17" s="102">
        <f t="shared" si="0"/>
        <v>78</v>
      </c>
      <c r="K17" s="102">
        <f t="shared" si="0"/>
        <v>84</v>
      </c>
      <c r="L17" s="102">
        <f t="shared" si="0"/>
        <v>90</v>
      </c>
      <c r="R17" s="59"/>
      <c r="S17" s="59"/>
    </row>
    <row r="18" spans="2:19" x14ac:dyDescent="0.3">
      <c r="B18" s="49">
        <v>1</v>
      </c>
      <c r="C18" s="102">
        <f>L17+6</f>
        <v>96</v>
      </c>
      <c r="D18" s="102">
        <f>C18+6</f>
        <v>102</v>
      </c>
      <c r="E18" s="102">
        <f t="shared" ref="E18:L18" si="1">D18+6</f>
        <v>108</v>
      </c>
      <c r="F18" s="102">
        <f t="shared" si="1"/>
        <v>114</v>
      </c>
      <c r="G18" s="102">
        <f t="shared" si="1"/>
        <v>120</v>
      </c>
      <c r="H18" s="102">
        <f t="shared" si="1"/>
        <v>126</v>
      </c>
      <c r="I18" s="102">
        <f t="shared" si="1"/>
        <v>132</v>
      </c>
      <c r="J18" s="102">
        <f t="shared" si="1"/>
        <v>138</v>
      </c>
      <c r="K18" s="102">
        <f t="shared" si="1"/>
        <v>144</v>
      </c>
      <c r="L18" s="102">
        <f t="shared" si="1"/>
        <v>150</v>
      </c>
      <c r="R18" s="59"/>
      <c r="S18" s="59"/>
    </row>
    <row r="19" spans="2:19" x14ac:dyDescent="0.3">
      <c r="B19" s="49">
        <v>2</v>
      </c>
      <c r="C19" s="102">
        <f>L18+6</f>
        <v>156</v>
      </c>
      <c r="D19" s="102">
        <f>C19+6</f>
        <v>162</v>
      </c>
      <c r="E19" s="102">
        <f t="shared" ref="E19:L19" si="2">D19+6</f>
        <v>168</v>
      </c>
      <c r="F19" s="102">
        <f t="shared" si="2"/>
        <v>174</v>
      </c>
      <c r="G19" s="102">
        <f t="shared" si="2"/>
        <v>180</v>
      </c>
      <c r="H19" s="102">
        <f t="shared" si="2"/>
        <v>186</v>
      </c>
      <c r="I19" s="102">
        <f t="shared" si="2"/>
        <v>192</v>
      </c>
      <c r="J19" s="102">
        <f t="shared" si="2"/>
        <v>198</v>
      </c>
      <c r="K19" s="102">
        <f t="shared" si="2"/>
        <v>204</v>
      </c>
      <c r="L19" s="102">
        <f t="shared" si="2"/>
        <v>210</v>
      </c>
      <c r="R19" s="59"/>
      <c r="S19" s="59"/>
    </row>
    <row r="20" spans="2:19" x14ac:dyDescent="0.3">
      <c r="B20" s="49">
        <v>3</v>
      </c>
      <c r="C20" s="102">
        <f t="shared" ref="C20:C27" si="3">L19+6</f>
        <v>216</v>
      </c>
      <c r="D20" s="102">
        <f t="shared" ref="D20:L20" si="4">C20+6</f>
        <v>222</v>
      </c>
      <c r="E20" s="102">
        <f t="shared" si="4"/>
        <v>228</v>
      </c>
      <c r="F20" s="102">
        <f t="shared" si="4"/>
        <v>234</v>
      </c>
      <c r="G20" s="102">
        <f t="shared" si="4"/>
        <v>240</v>
      </c>
      <c r="H20" s="102">
        <f t="shared" si="4"/>
        <v>246</v>
      </c>
      <c r="I20" s="102">
        <f t="shared" si="4"/>
        <v>252</v>
      </c>
      <c r="J20" s="102">
        <f t="shared" si="4"/>
        <v>258</v>
      </c>
      <c r="K20" s="102">
        <f t="shared" si="4"/>
        <v>264</v>
      </c>
      <c r="L20" s="102">
        <f t="shared" si="4"/>
        <v>270</v>
      </c>
      <c r="R20" s="59"/>
      <c r="S20" s="59"/>
    </row>
    <row r="21" spans="2:19" x14ac:dyDescent="0.3">
      <c r="B21" s="49">
        <v>4</v>
      </c>
      <c r="C21" s="102">
        <f t="shared" si="3"/>
        <v>276</v>
      </c>
      <c r="D21" s="102">
        <f t="shared" ref="D21:L21" si="5">C21+6</f>
        <v>282</v>
      </c>
      <c r="E21" s="102">
        <f t="shared" si="5"/>
        <v>288</v>
      </c>
      <c r="F21" s="102">
        <f t="shared" si="5"/>
        <v>294</v>
      </c>
      <c r="G21" s="102">
        <f t="shared" si="5"/>
        <v>300</v>
      </c>
      <c r="H21" s="102">
        <f t="shared" si="5"/>
        <v>306</v>
      </c>
      <c r="I21" s="102">
        <f t="shared" si="5"/>
        <v>312</v>
      </c>
      <c r="J21" s="102">
        <f t="shared" si="5"/>
        <v>318</v>
      </c>
      <c r="K21" s="102">
        <f t="shared" si="5"/>
        <v>324</v>
      </c>
      <c r="L21" s="102">
        <f t="shared" si="5"/>
        <v>330</v>
      </c>
      <c r="R21" s="59"/>
      <c r="S21" s="59"/>
    </row>
    <row r="22" spans="2:19" x14ac:dyDescent="0.3">
      <c r="B22" s="49">
        <v>5</v>
      </c>
      <c r="C22" s="102">
        <f t="shared" si="3"/>
        <v>336</v>
      </c>
      <c r="D22" s="102">
        <f t="shared" ref="D22:L22" si="6">C22+6</f>
        <v>342</v>
      </c>
      <c r="E22" s="102">
        <f t="shared" si="6"/>
        <v>348</v>
      </c>
      <c r="F22" s="102">
        <f t="shared" si="6"/>
        <v>354</v>
      </c>
      <c r="G22" s="102">
        <f t="shared" si="6"/>
        <v>360</v>
      </c>
      <c r="H22" s="102">
        <f t="shared" si="6"/>
        <v>366</v>
      </c>
      <c r="I22" s="102">
        <f t="shared" si="6"/>
        <v>372</v>
      </c>
      <c r="J22" s="102">
        <f t="shared" si="6"/>
        <v>378</v>
      </c>
      <c r="K22" s="102">
        <f t="shared" si="6"/>
        <v>384</v>
      </c>
      <c r="L22" s="102">
        <f t="shared" si="6"/>
        <v>390</v>
      </c>
      <c r="R22" s="59"/>
      <c r="S22" s="59"/>
    </row>
    <row r="23" spans="2:19" x14ac:dyDescent="0.3">
      <c r="B23" s="49">
        <v>6</v>
      </c>
      <c r="C23" s="102">
        <f t="shared" si="3"/>
        <v>396</v>
      </c>
      <c r="D23" s="102">
        <f t="shared" ref="D23:L23" si="7">C23+6</f>
        <v>402</v>
      </c>
      <c r="E23" s="102">
        <f t="shared" si="7"/>
        <v>408</v>
      </c>
      <c r="F23" s="102">
        <f t="shared" si="7"/>
        <v>414</v>
      </c>
      <c r="G23" s="102">
        <f t="shared" si="7"/>
        <v>420</v>
      </c>
      <c r="H23" s="102">
        <f t="shared" si="7"/>
        <v>426</v>
      </c>
      <c r="I23" s="102">
        <f t="shared" si="7"/>
        <v>432</v>
      </c>
      <c r="J23" s="102">
        <f t="shared" si="7"/>
        <v>438</v>
      </c>
      <c r="K23" s="102">
        <f t="shared" si="7"/>
        <v>444</v>
      </c>
      <c r="L23" s="102">
        <f t="shared" si="7"/>
        <v>450</v>
      </c>
      <c r="R23" s="59"/>
      <c r="S23" s="59"/>
    </row>
    <row r="24" spans="2:19" x14ac:dyDescent="0.3">
      <c r="B24" s="49">
        <v>7</v>
      </c>
      <c r="C24" s="102">
        <f t="shared" si="3"/>
        <v>456</v>
      </c>
      <c r="D24" s="102">
        <f t="shared" ref="D24:L24" si="8">C24+6</f>
        <v>462</v>
      </c>
      <c r="E24" s="102">
        <f t="shared" si="8"/>
        <v>468</v>
      </c>
      <c r="F24" s="102">
        <f t="shared" si="8"/>
        <v>474</v>
      </c>
      <c r="G24" s="102">
        <f t="shared" si="8"/>
        <v>480</v>
      </c>
      <c r="H24" s="102">
        <f t="shared" si="8"/>
        <v>486</v>
      </c>
      <c r="I24" s="102">
        <f t="shared" si="8"/>
        <v>492</v>
      </c>
      <c r="J24" s="102">
        <f t="shared" si="8"/>
        <v>498</v>
      </c>
      <c r="K24" s="102">
        <f t="shared" si="8"/>
        <v>504</v>
      </c>
      <c r="L24" s="102">
        <f t="shared" si="8"/>
        <v>510</v>
      </c>
      <c r="R24" s="59"/>
      <c r="S24" s="59"/>
    </row>
    <row r="25" spans="2:19" x14ac:dyDescent="0.3">
      <c r="B25" s="49">
        <v>8</v>
      </c>
      <c r="C25" s="102">
        <f t="shared" si="3"/>
        <v>516</v>
      </c>
      <c r="D25" s="102">
        <f t="shared" ref="D25:L25" si="9">C25+6</f>
        <v>522</v>
      </c>
      <c r="E25" s="102">
        <f t="shared" si="9"/>
        <v>528</v>
      </c>
      <c r="F25" s="102">
        <f t="shared" si="9"/>
        <v>534</v>
      </c>
      <c r="G25" s="102">
        <f t="shared" si="9"/>
        <v>540</v>
      </c>
      <c r="H25" s="102">
        <f t="shared" si="9"/>
        <v>546</v>
      </c>
      <c r="I25" s="102">
        <f t="shared" si="9"/>
        <v>552</v>
      </c>
      <c r="J25" s="102">
        <f t="shared" si="9"/>
        <v>558</v>
      </c>
      <c r="K25" s="102">
        <f t="shared" si="9"/>
        <v>564</v>
      </c>
      <c r="L25" s="102">
        <f t="shared" si="9"/>
        <v>570</v>
      </c>
      <c r="R25" s="59"/>
      <c r="S25" s="59"/>
    </row>
    <row r="26" spans="2:19" x14ac:dyDescent="0.3">
      <c r="B26" s="49">
        <v>9</v>
      </c>
      <c r="C26" s="102">
        <f t="shared" si="3"/>
        <v>576</v>
      </c>
      <c r="D26" s="102">
        <f t="shared" ref="D26:L27" si="10">C26+6</f>
        <v>582</v>
      </c>
      <c r="E26" s="102">
        <f t="shared" si="10"/>
        <v>588</v>
      </c>
      <c r="F26" s="102">
        <f t="shared" si="10"/>
        <v>594</v>
      </c>
      <c r="G26" s="102">
        <f t="shared" si="10"/>
        <v>600</v>
      </c>
      <c r="H26" s="102">
        <f t="shared" si="10"/>
        <v>606</v>
      </c>
      <c r="I26" s="102">
        <f t="shared" si="10"/>
        <v>612</v>
      </c>
      <c r="J26" s="102">
        <f t="shared" si="10"/>
        <v>618</v>
      </c>
      <c r="K26" s="102">
        <f t="shared" si="10"/>
        <v>624</v>
      </c>
      <c r="L26" s="102">
        <f t="shared" si="10"/>
        <v>630</v>
      </c>
      <c r="R26" s="59"/>
      <c r="S26" s="59"/>
    </row>
    <row r="27" spans="2:19" x14ac:dyDescent="0.3">
      <c r="B27" s="49">
        <v>10</v>
      </c>
      <c r="C27" s="102">
        <f t="shared" si="3"/>
        <v>636</v>
      </c>
      <c r="D27" s="102">
        <f t="shared" si="10"/>
        <v>642</v>
      </c>
      <c r="E27" s="102">
        <f t="shared" si="10"/>
        <v>648</v>
      </c>
      <c r="F27" s="102">
        <f t="shared" si="10"/>
        <v>654</v>
      </c>
      <c r="G27" s="102">
        <f t="shared" si="10"/>
        <v>660</v>
      </c>
      <c r="H27" s="102">
        <f t="shared" si="10"/>
        <v>666</v>
      </c>
      <c r="I27" s="102">
        <f t="shared" si="10"/>
        <v>672</v>
      </c>
      <c r="J27" s="102">
        <f t="shared" si="10"/>
        <v>678</v>
      </c>
      <c r="K27" s="102">
        <f t="shared" si="10"/>
        <v>684</v>
      </c>
      <c r="L27" s="102">
        <f t="shared" si="10"/>
        <v>690</v>
      </c>
      <c r="R27" s="59"/>
      <c r="S27" s="59"/>
    </row>
    <row r="28" spans="2:19" x14ac:dyDescent="0.3">
      <c r="R28" s="59"/>
      <c r="S28" s="59"/>
    </row>
    <row r="29" spans="2:19" x14ac:dyDescent="0.3">
      <c r="R29" s="59"/>
      <c r="S29" s="59"/>
    </row>
    <row r="30" spans="2:19" x14ac:dyDescent="0.3">
      <c r="R30" s="59"/>
      <c r="S30" s="59"/>
    </row>
    <row r="31" spans="2:19" x14ac:dyDescent="0.3">
      <c r="R31" s="59"/>
      <c r="S31" s="59"/>
    </row>
    <row r="32" spans="2:19" x14ac:dyDescent="0.3">
      <c r="R32" s="59"/>
      <c r="S32" s="59"/>
    </row>
    <row r="33" spans="18:19" x14ac:dyDescent="0.3">
      <c r="R33" s="59"/>
      <c r="S33" s="59"/>
    </row>
    <row r="34" spans="18:19" x14ac:dyDescent="0.3">
      <c r="R34" s="59"/>
      <c r="S34" s="59"/>
    </row>
    <row r="35" spans="18:19" x14ac:dyDescent="0.3">
      <c r="R35" s="59"/>
      <c r="S35" s="59"/>
    </row>
    <row r="36" spans="18:19" x14ac:dyDescent="0.3">
      <c r="R36" s="59"/>
      <c r="S36" s="59"/>
    </row>
    <row r="37" spans="18:19" x14ac:dyDescent="0.3">
      <c r="R37" s="59"/>
      <c r="S37" s="59"/>
    </row>
    <row r="38" spans="18:19" x14ac:dyDescent="0.3">
      <c r="R38" s="59"/>
      <c r="S38" s="59"/>
    </row>
    <row r="39" spans="18:19" x14ac:dyDescent="0.3">
      <c r="R39" s="59"/>
      <c r="S39" s="59"/>
    </row>
    <row r="40" spans="18:19" x14ac:dyDescent="0.3">
      <c r="R40" s="59"/>
      <c r="S40" s="59"/>
    </row>
    <row r="41" spans="18:19" x14ac:dyDescent="0.3">
      <c r="R41" s="59"/>
      <c r="S41" s="59"/>
    </row>
    <row r="42" spans="18:19" x14ac:dyDescent="0.3">
      <c r="R42" s="59"/>
      <c r="S42" s="59"/>
    </row>
    <row r="43" spans="18:19" x14ac:dyDescent="0.3">
      <c r="R43" s="59"/>
      <c r="S43" s="59"/>
    </row>
    <row r="44" spans="18:19" x14ac:dyDescent="0.3">
      <c r="R44" s="59"/>
      <c r="S44" s="59"/>
    </row>
    <row r="45" spans="18:19" x14ac:dyDescent="0.3">
      <c r="R45" s="59"/>
      <c r="S45" s="59"/>
    </row>
    <row r="46" spans="18:19" x14ac:dyDescent="0.3">
      <c r="R46" s="59"/>
      <c r="S46" s="59"/>
    </row>
    <row r="47" spans="18:19" x14ac:dyDescent="0.3">
      <c r="R47" s="59"/>
      <c r="S47" s="59"/>
    </row>
    <row r="48" spans="18:19" x14ac:dyDescent="0.3">
      <c r="R48" s="59"/>
      <c r="S48" s="59"/>
    </row>
    <row r="49" spans="18:19" x14ac:dyDescent="0.3">
      <c r="R49" s="59"/>
      <c r="S49" s="59"/>
    </row>
    <row r="50" spans="18:19" x14ac:dyDescent="0.3">
      <c r="R50" s="59"/>
      <c r="S50" s="59"/>
    </row>
    <row r="51" spans="18:19" x14ac:dyDescent="0.3">
      <c r="R51" s="59"/>
      <c r="S51" s="59"/>
    </row>
    <row r="52" spans="18:19" x14ac:dyDescent="0.3">
      <c r="R52" s="59"/>
      <c r="S52" s="59"/>
    </row>
    <row r="53" spans="18:19" x14ac:dyDescent="0.3">
      <c r="R53" s="59"/>
      <c r="S53" s="59"/>
    </row>
    <row r="54" spans="18:19" x14ac:dyDescent="0.3">
      <c r="R54" s="59"/>
      <c r="S54" s="59"/>
    </row>
    <row r="55" spans="18:19" x14ac:dyDescent="0.3">
      <c r="R55" s="59"/>
      <c r="S55" s="59"/>
    </row>
    <row r="56" spans="18:19" x14ac:dyDescent="0.3">
      <c r="R56" s="59"/>
      <c r="S56" s="59"/>
    </row>
    <row r="57" spans="18:19" x14ac:dyDescent="0.3">
      <c r="R57" s="59"/>
      <c r="S57" s="59"/>
    </row>
    <row r="58" spans="18:19" x14ac:dyDescent="0.3">
      <c r="R58" s="59"/>
      <c r="S58" s="59"/>
    </row>
    <row r="59" spans="18:19" x14ac:dyDescent="0.3">
      <c r="R59" s="59"/>
      <c r="S59" s="59"/>
    </row>
    <row r="60" spans="18:19" x14ac:dyDescent="0.3">
      <c r="R60" s="59"/>
      <c r="S60" s="59"/>
    </row>
    <row r="61" spans="18:19" x14ac:dyDescent="0.3">
      <c r="R61" s="59"/>
      <c r="S61" s="59"/>
    </row>
    <row r="62" spans="18:19" x14ac:dyDescent="0.3">
      <c r="R62" s="59"/>
      <c r="S62" s="59"/>
    </row>
    <row r="63" spans="18:19" x14ac:dyDescent="0.3">
      <c r="R63" s="59"/>
      <c r="S63" s="59"/>
    </row>
    <row r="64" spans="18:19" x14ac:dyDescent="0.3">
      <c r="R64" s="59"/>
      <c r="S64" s="59"/>
    </row>
    <row r="65" spans="18:19" x14ac:dyDescent="0.3">
      <c r="R65" s="59"/>
      <c r="S65" s="59"/>
    </row>
    <row r="66" spans="18:19" x14ac:dyDescent="0.3">
      <c r="R66" s="59"/>
      <c r="S66" s="59"/>
    </row>
    <row r="67" spans="18:19" x14ac:dyDescent="0.3">
      <c r="R67" s="59"/>
      <c r="S67" s="59"/>
    </row>
    <row r="68" spans="18:19" x14ac:dyDescent="0.3">
      <c r="R68" s="59"/>
      <c r="S68" s="59"/>
    </row>
    <row r="69" spans="18:19" x14ac:dyDescent="0.3">
      <c r="R69" s="59"/>
      <c r="S69" s="59"/>
    </row>
    <row r="70" spans="18:19" x14ac:dyDescent="0.3">
      <c r="R70" s="59"/>
      <c r="S70" s="59"/>
    </row>
    <row r="71" spans="18:19" x14ac:dyDescent="0.3">
      <c r="R71" s="59"/>
      <c r="S71" s="59"/>
    </row>
    <row r="72" spans="18:19" x14ac:dyDescent="0.3">
      <c r="R72" s="59"/>
      <c r="S72" s="59"/>
    </row>
    <row r="73" spans="18:19" x14ac:dyDescent="0.3">
      <c r="R73" s="59"/>
      <c r="S73" s="59"/>
    </row>
    <row r="74" spans="18:19" x14ac:dyDescent="0.3">
      <c r="R74" s="59"/>
      <c r="S74" s="59"/>
    </row>
    <row r="75" spans="18:19" x14ac:dyDescent="0.3">
      <c r="R75" s="59"/>
      <c r="S75" s="59"/>
    </row>
    <row r="76" spans="18:19" x14ac:dyDescent="0.3">
      <c r="R76" s="59"/>
      <c r="S76" s="59"/>
    </row>
    <row r="77" spans="18:19" x14ac:dyDescent="0.3">
      <c r="R77" s="59"/>
      <c r="S77" s="59"/>
    </row>
    <row r="78" spans="18:19" x14ac:dyDescent="0.3">
      <c r="R78" s="59"/>
      <c r="S78" s="59"/>
    </row>
    <row r="79" spans="18:19" x14ac:dyDescent="0.3">
      <c r="R79" s="59"/>
      <c r="S79" s="59"/>
    </row>
    <row r="80" spans="18:19" x14ac:dyDescent="0.3">
      <c r="R80" s="59"/>
      <c r="S80" s="59"/>
    </row>
    <row r="81" spans="18:19" x14ac:dyDescent="0.3">
      <c r="R81" s="59"/>
      <c r="S81" s="59"/>
    </row>
    <row r="82" spans="18:19" x14ac:dyDescent="0.3">
      <c r="R82" s="59"/>
      <c r="S82" s="59"/>
    </row>
    <row r="83" spans="18:19" x14ac:dyDescent="0.3">
      <c r="R83" s="59"/>
      <c r="S83" s="59"/>
    </row>
    <row r="84" spans="18:19" x14ac:dyDescent="0.3">
      <c r="R84" s="59"/>
      <c r="S84" s="59"/>
    </row>
    <row r="85" spans="18:19" x14ac:dyDescent="0.3">
      <c r="R85" s="59"/>
      <c r="S85" s="59"/>
    </row>
    <row r="86" spans="18:19" x14ac:dyDescent="0.3">
      <c r="R86" s="59"/>
      <c r="S86" s="59"/>
    </row>
    <row r="87" spans="18:19" x14ac:dyDescent="0.3">
      <c r="R87" s="59"/>
      <c r="S87" s="59"/>
    </row>
    <row r="88" spans="18:19" x14ac:dyDescent="0.3">
      <c r="R88" s="59"/>
      <c r="S88" s="59"/>
    </row>
    <row r="89" spans="18:19" x14ac:dyDescent="0.3">
      <c r="R89" s="59"/>
      <c r="S89" s="59"/>
    </row>
    <row r="90" spans="18:19" x14ac:dyDescent="0.3">
      <c r="R90" s="59"/>
      <c r="S90" s="59"/>
    </row>
    <row r="91" spans="18:19" x14ac:dyDescent="0.3">
      <c r="R91" s="59"/>
      <c r="S91" s="59"/>
    </row>
    <row r="92" spans="18:19" x14ac:dyDescent="0.3">
      <c r="R92" s="59"/>
      <c r="S92" s="59"/>
    </row>
    <row r="93" spans="18:19" x14ac:dyDescent="0.3">
      <c r="R93" s="59"/>
      <c r="S93" s="59"/>
    </row>
    <row r="94" spans="18:19" x14ac:dyDescent="0.3">
      <c r="R94" s="59"/>
      <c r="S94" s="59"/>
    </row>
    <row r="95" spans="18:19" x14ac:dyDescent="0.3">
      <c r="R95" s="59"/>
      <c r="S95" s="59"/>
    </row>
    <row r="96" spans="18:19" x14ac:dyDescent="0.3">
      <c r="R96" s="59"/>
      <c r="S96" s="59"/>
    </row>
    <row r="97" spans="18:19" x14ac:dyDescent="0.3">
      <c r="R97" s="59"/>
      <c r="S97" s="59"/>
    </row>
    <row r="98" spans="18:19" x14ac:dyDescent="0.3">
      <c r="R98" s="59"/>
      <c r="S98" s="59"/>
    </row>
    <row r="99" spans="18:19" x14ac:dyDescent="0.3">
      <c r="R99" s="59"/>
      <c r="S99" s="59"/>
    </row>
    <row r="100" spans="18:19" x14ac:dyDescent="0.3">
      <c r="R100" s="59"/>
      <c r="S100" s="59"/>
    </row>
    <row r="101" spans="18:19" x14ac:dyDescent="0.3">
      <c r="R101" s="59"/>
      <c r="S101" s="59"/>
    </row>
    <row r="102" spans="18:19" x14ac:dyDescent="0.3">
      <c r="R102" s="59"/>
      <c r="S102" s="59"/>
    </row>
    <row r="103" spans="18:19" x14ac:dyDescent="0.3">
      <c r="R103" s="59"/>
      <c r="S103" s="59"/>
    </row>
    <row r="104" spans="18:19" x14ac:dyDescent="0.3">
      <c r="R104" s="59"/>
      <c r="S104" s="59"/>
    </row>
    <row r="105" spans="18:19" x14ac:dyDescent="0.3">
      <c r="R105" s="59"/>
      <c r="S105" s="59"/>
    </row>
    <row r="106" spans="18:19" x14ac:dyDescent="0.3">
      <c r="R106" s="59"/>
      <c r="S106" s="59"/>
    </row>
    <row r="107" spans="18:19" x14ac:dyDescent="0.3">
      <c r="R107" s="59"/>
      <c r="S107" s="59"/>
    </row>
    <row r="108" spans="18:19" x14ac:dyDescent="0.3">
      <c r="R108" s="59"/>
      <c r="S108" s="59"/>
    </row>
    <row r="109" spans="18:19" x14ac:dyDescent="0.3">
      <c r="R109" s="59"/>
      <c r="S109" s="59"/>
    </row>
    <row r="110" spans="18:19" x14ac:dyDescent="0.3">
      <c r="R110" s="59"/>
      <c r="S110" s="59"/>
    </row>
    <row r="111" spans="18:19" x14ac:dyDescent="0.3">
      <c r="R111" s="59"/>
      <c r="S111" s="59"/>
    </row>
    <row r="112" spans="18:19" x14ac:dyDescent="0.3">
      <c r="R112" s="59"/>
      <c r="S112" s="59"/>
    </row>
    <row r="113" spans="18:19" x14ac:dyDescent="0.3">
      <c r="R113" s="59"/>
      <c r="S113" s="59"/>
    </row>
    <row r="114" spans="18:19" x14ac:dyDescent="0.3">
      <c r="R114" s="59"/>
      <c r="S114" s="59"/>
    </row>
    <row r="115" spans="18:19" x14ac:dyDescent="0.3">
      <c r="R115" s="59"/>
      <c r="S115" s="59"/>
    </row>
    <row r="116" spans="18:19" x14ac:dyDescent="0.3">
      <c r="R116" s="59"/>
      <c r="S116" s="59"/>
    </row>
    <row r="117" spans="18:19" x14ac:dyDescent="0.3">
      <c r="R117" s="59"/>
      <c r="S117" s="59"/>
    </row>
    <row r="118" spans="18:19" x14ac:dyDescent="0.3">
      <c r="R118" s="59"/>
      <c r="S118" s="59"/>
    </row>
    <row r="119" spans="18:19" x14ac:dyDescent="0.3">
      <c r="R119" s="59"/>
      <c r="S119" s="59"/>
    </row>
    <row r="120" spans="18:19" x14ac:dyDescent="0.3">
      <c r="R120" s="59"/>
      <c r="S120" s="59"/>
    </row>
    <row r="121" spans="18:19" x14ac:dyDescent="0.3">
      <c r="R121" s="59"/>
      <c r="S121" s="59"/>
    </row>
    <row r="122" spans="18:19" x14ac:dyDescent="0.3">
      <c r="R122" s="59"/>
      <c r="S122" s="59"/>
    </row>
    <row r="123" spans="18:19" x14ac:dyDescent="0.3">
      <c r="R123" s="59"/>
      <c r="S123" s="59"/>
    </row>
    <row r="124" spans="18:19" x14ac:dyDescent="0.3">
      <c r="R124" s="59"/>
      <c r="S124" s="59"/>
    </row>
    <row r="125" spans="18:19" x14ac:dyDescent="0.3">
      <c r="R125" s="59"/>
      <c r="S125" s="59"/>
    </row>
    <row r="126" spans="18:19" x14ac:dyDescent="0.3">
      <c r="R126" s="59"/>
      <c r="S126" s="59"/>
    </row>
    <row r="127" spans="18:19" x14ac:dyDescent="0.3">
      <c r="R127" s="59"/>
      <c r="S127" s="59"/>
    </row>
    <row r="128" spans="18:19" x14ac:dyDescent="0.3">
      <c r="R128" s="59"/>
      <c r="S128" s="59"/>
    </row>
    <row r="129" spans="18:19" x14ac:dyDescent="0.3">
      <c r="R129" s="59"/>
      <c r="S129" s="59"/>
    </row>
    <row r="130" spans="18:19" x14ac:dyDescent="0.3">
      <c r="R130" s="59"/>
      <c r="S130" s="59"/>
    </row>
    <row r="131" spans="18:19" x14ac:dyDescent="0.3">
      <c r="R131" s="59"/>
      <c r="S131" s="59"/>
    </row>
    <row r="132" spans="18:19" x14ac:dyDescent="0.3">
      <c r="R132" s="59"/>
      <c r="S132" s="59"/>
    </row>
    <row r="133" spans="18:19" x14ac:dyDescent="0.3">
      <c r="R133" s="59"/>
      <c r="S133" s="59"/>
    </row>
    <row r="134" spans="18:19" x14ac:dyDescent="0.3">
      <c r="R134" s="59"/>
      <c r="S134" s="59"/>
    </row>
    <row r="135" spans="18:19" x14ac:dyDescent="0.3">
      <c r="R135" s="59"/>
      <c r="S135" s="59"/>
    </row>
    <row r="136" spans="18:19" x14ac:dyDescent="0.3">
      <c r="R136" s="59"/>
      <c r="S136" s="59"/>
    </row>
    <row r="137" spans="18:19" x14ac:dyDescent="0.3">
      <c r="R137" s="59"/>
      <c r="S137" s="59"/>
    </row>
    <row r="138" spans="18:19" x14ac:dyDescent="0.3">
      <c r="R138" s="59"/>
      <c r="S138" s="59"/>
    </row>
    <row r="139" spans="18:19" x14ac:dyDescent="0.3">
      <c r="R139" s="59"/>
      <c r="S139" s="59"/>
    </row>
    <row r="140" spans="18:19" x14ac:dyDescent="0.3">
      <c r="R140" s="59"/>
      <c r="S140" s="59"/>
    </row>
    <row r="141" spans="18:19" x14ac:dyDescent="0.3">
      <c r="R141" s="59"/>
      <c r="S141" s="59"/>
    </row>
    <row r="142" spans="18:19" x14ac:dyDescent="0.3">
      <c r="R142" s="59"/>
      <c r="S142" s="59"/>
    </row>
    <row r="143" spans="18:19" x14ac:dyDescent="0.3">
      <c r="R143" s="59"/>
      <c r="S143" s="59"/>
    </row>
    <row r="144" spans="18:19" x14ac:dyDescent="0.3">
      <c r="R144" s="59"/>
      <c r="S144" s="59"/>
    </row>
    <row r="145" spans="18:19" x14ac:dyDescent="0.3">
      <c r="R145" s="59"/>
      <c r="S145" s="59"/>
    </row>
    <row r="146" spans="18:19" x14ac:dyDescent="0.3">
      <c r="R146" s="59"/>
      <c r="S146" s="59"/>
    </row>
    <row r="147" spans="18:19" x14ac:dyDescent="0.3">
      <c r="R147" s="59"/>
      <c r="S147" s="59"/>
    </row>
    <row r="148" spans="18:19" x14ac:dyDescent="0.3">
      <c r="R148" s="59"/>
      <c r="S148" s="59"/>
    </row>
    <row r="149" spans="18:19" x14ac:dyDescent="0.3">
      <c r="R149" s="59"/>
      <c r="S149" s="59"/>
    </row>
    <row r="150" spans="18:19" x14ac:dyDescent="0.3">
      <c r="R150" s="59"/>
      <c r="S150" s="59"/>
    </row>
    <row r="151" spans="18:19" x14ac:dyDescent="0.3">
      <c r="R151" s="59"/>
      <c r="S151" s="59"/>
    </row>
    <row r="152" spans="18:19" x14ac:dyDescent="0.3">
      <c r="R152" s="59"/>
      <c r="S152" s="59"/>
    </row>
    <row r="153" spans="18:19" x14ac:dyDescent="0.3">
      <c r="R153" s="59"/>
      <c r="S153" s="59"/>
    </row>
    <row r="154" spans="18:19" x14ac:dyDescent="0.3">
      <c r="R154" s="59"/>
      <c r="S154" s="59"/>
    </row>
    <row r="155" spans="18:19" x14ac:dyDescent="0.3">
      <c r="R155" s="59"/>
      <c r="S155" s="59"/>
    </row>
  </sheetData>
  <mergeCells count="2">
    <mergeCell ref="B2:T12"/>
    <mergeCell ref="B15:L15"/>
  </mergeCells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rgb="FFFFD966"/>
  </sheetPr>
  <dimension ref="A1:F17"/>
  <sheetViews>
    <sheetView zoomScaleNormal="100" zoomScaleSheetLayoutView="75" workbookViewId="0">
      <selection activeCell="F21" sqref="F21"/>
    </sheetView>
  </sheetViews>
  <sheetFormatPr defaultColWidth="9" defaultRowHeight="16.5" x14ac:dyDescent="0.3"/>
  <cols>
    <col min="1" max="1" width="8.625" bestFit="1" customWidth="1"/>
    <col min="2" max="2" width="13" bestFit="1" customWidth="1"/>
    <col min="3" max="3" width="5.375" bestFit="1" customWidth="1"/>
    <col min="4" max="4" width="10" bestFit="1" customWidth="1"/>
    <col min="5" max="5" width="13" bestFit="1" customWidth="1"/>
    <col min="6" max="6" width="11.625" bestFit="1" customWidth="1"/>
    <col min="7" max="7" width="12.25" customWidth="1"/>
  </cols>
  <sheetData>
    <row r="1" spans="1:6" x14ac:dyDescent="0.3">
      <c r="A1" s="13" t="s">
        <v>353</v>
      </c>
      <c r="B1" s="13" t="s">
        <v>64</v>
      </c>
      <c r="C1" s="13" t="s">
        <v>247</v>
      </c>
      <c r="D1" s="13" t="s">
        <v>80</v>
      </c>
      <c r="E1" s="13" t="s">
        <v>64</v>
      </c>
      <c r="F1" s="13" t="s">
        <v>82</v>
      </c>
    </row>
    <row r="2" spans="1:6" ht="16.5" customHeight="1" x14ac:dyDescent="0.3">
      <c r="A2" s="33" t="s">
        <v>93</v>
      </c>
      <c r="B2" s="1" t="s">
        <v>341</v>
      </c>
      <c r="C2" s="24" t="s">
        <v>244</v>
      </c>
      <c r="D2" s="16" t="s">
        <v>134</v>
      </c>
      <c r="E2" s="1" t="s">
        <v>333</v>
      </c>
      <c r="F2" s="18">
        <v>0.03</v>
      </c>
    </row>
    <row r="3" spans="1:6" ht="16.5" customHeight="1" x14ac:dyDescent="0.3">
      <c r="A3" s="33" t="s">
        <v>94</v>
      </c>
      <c r="B3" s="1" t="s">
        <v>341</v>
      </c>
      <c r="C3" s="47" t="s">
        <v>244</v>
      </c>
      <c r="D3" s="16" t="s">
        <v>135</v>
      </c>
      <c r="E3" s="1" t="s">
        <v>417</v>
      </c>
      <c r="F3" s="18">
        <v>0.03</v>
      </c>
    </row>
    <row r="4" spans="1:6" x14ac:dyDescent="0.3">
      <c r="A4" s="33" t="s">
        <v>95</v>
      </c>
      <c r="B4" s="1" t="s">
        <v>395</v>
      </c>
      <c r="C4" s="47" t="s">
        <v>244</v>
      </c>
      <c r="D4" s="16" t="s">
        <v>133</v>
      </c>
      <c r="E4" s="1" t="s">
        <v>337</v>
      </c>
      <c r="F4" s="18">
        <v>0.03</v>
      </c>
    </row>
    <row r="5" spans="1:6" x14ac:dyDescent="0.3">
      <c r="A5" s="33" t="s">
        <v>96</v>
      </c>
      <c r="B5" s="1" t="s">
        <v>395</v>
      </c>
      <c r="C5" s="47" t="s">
        <v>244</v>
      </c>
      <c r="D5" s="16" t="s">
        <v>136</v>
      </c>
      <c r="E5" s="1" t="s">
        <v>412</v>
      </c>
      <c r="F5" s="18">
        <v>0.03</v>
      </c>
    </row>
    <row r="6" spans="1:6" x14ac:dyDescent="0.3">
      <c r="A6" s="33" t="s">
        <v>102</v>
      </c>
      <c r="B6" s="1" t="s">
        <v>368</v>
      </c>
      <c r="C6" s="47" t="s">
        <v>244</v>
      </c>
      <c r="D6" s="16" t="s">
        <v>137</v>
      </c>
      <c r="E6" s="1" t="s">
        <v>72</v>
      </c>
      <c r="F6" s="18">
        <v>0.03</v>
      </c>
    </row>
    <row r="7" spans="1:6" x14ac:dyDescent="0.3">
      <c r="A7" s="33" t="s">
        <v>100</v>
      </c>
      <c r="B7" s="1" t="s">
        <v>368</v>
      </c>
      <c r="C7" s="47" t="s">
        <v>244</v>
      </c>
      <c r="D7" s="16" t="s">
        <v>141</v>
      </c>
      <c r="E7" s="1" t="s">
        <v>6</v>
      </c>
      <c r="F7" s="18">
        <v>0.03</v>
      </c>
    </row>
    <row r="8" spans="1:6" x14ac:dyDescent="0.3">
      <c r="A8" s="33" t="s">
        <v>105</v>
      </c>
      <c r="B8" s="1" t="s">
        <v>358</v>
      </c>
      <c r="C8" s="47" t="s">
        <v>244</v>
      </c>
      <c r="D8" s="16" t="s">
        <v>144</v>
      </c>
      <c r="E8" s="1" t="s">
        <v>362</v>
      </c>
      <c r="F8" s="18">
        <v>0.03</v>
      </c>
    </row>
    <row r="9" spans="1:6" x14ac:dyDescent="0.3">
      <c r="A9" s="33" t="s">
        <v>107</v>
      </c>
      <c r="B9" s="1" t="s">
        <v>358</v>
      </c>
      <c r="C9" s="47" t="s">
        <v>244</v>
      </c>
      <c r="D9" s="16" t="s">
        <v>138</v>
      </c>
      <c r="E9" s="1" t="s">
        <v>426</v>
      </c>
      <c r="F9" s="18">
        <v>0.03</v>
      </c>
    </row>
    <row r="10" spans="1:6" x14ac:dyDescent="0.3">
      <c r="A10" s="33" t="s">
        <v>176</v>
      </c>
      <c r="B10" s="1" t="s">
        <v>381</v>
      </c>
      <c r="C10" s="47" t="s">
        <v>244</v>
      </c>
      <c r="D10" s="16" t="s">
        <v>152</v>
      </c>
      <c r="E10" s="1" t="s">
        <v>240</v>
      </c>
      <c r="F10" s="18">
        <v>0.03</v>
      </c>
    </row>
    <row r="11" spans="1:6" x14ac:dyDescent="0.3">
      <c r="A11" s="33" t="s">
        <v>178</v>
      </c>
      <c r="B11" s="1" t="s">
        <v>381</v>
      </c>
      <c r="C11" s="47" t="s">
        <v>244</v>
      </c>
      <c r="D11" s="16" t="s">
        <v>156</v>
      </c>
      <c r="E11" s="1" t="s">
        <v>425</v>
      </c>
      <c r="F11" s="18">
        <v>0.03</v>
      </c>
    </row>
    <row r="12" spans="1:6" x14ac:dyDescent="0.3">
      <c r="A12" s="33" t="s">
        <v>179</v>
      </c>
      <c r="B12" s="1" t="s">
        <v>383</v>
      </c>
      <c r="C12" s="47" t="s">
        <v>244</v>
      </c>
      <c r="D12" s="16" t="s">
        <v>149</v>
      </c>
      <c r="E12" s="1" t="s">
        <v>359</v>
      </c>
      <c r="F12" s="18">
        <v>0.03</v>
      </c>
    </row>
    <row r="13" spans="1:6" x14ac:dyDescent="0.3">
      <c r="A13" s="33" t="s">
        <v>180</v>
      </c>
      <c r="B13" s="1" t="s">
        <v>383</v>
      </c>
      <c r="C13" s="47" t="s">
        <v>244</v>
      </c>
      <c r="D13" s="16" t="s">
        <v>162</v>
      </c>
      <c r="E13" s="1" t="s">
        <v>424</v>
      </c>
      <c r="F13" s="18">
        <v>0.03</v>
      </c>
    </row>
    <row r="14" spans="1:6" x14ac:dyDescent="0.3">
      <c r="A14" s="33" t="s">
        <v>181</v>
      </c>
      <c r="B14" s="1" t="s">
        <v>364</v>
      </c>
      <c r="C14" s="47" t="s">
        <v>244</v>
      </c>
      <c r="D14" s="16" t="s">
        <v>161</v>
      </c>
      <c r="E14" s="1" t="s">
        <v>250</v>
      </c>
      <c r="F14" s="18">
        <v>0.03</v>
      </c>
    </row>
    <row r="15" spans="1:6" x14ac:dyDescent="0.3">
      <c r="A15" s="33" t="s">
        <v>182</v>
      </c>
      <c r="B15" s="1" t="s">
        <v>364</v>
      </c>
      <c r="C15" s="47" t="s">
        <v>244</v>
      </c>
      <c r="D15" s="16" t="s">
        <v>163</v>
      </c>
      <c r="E15" s="1" t="s">
        <v>362</v>
      </c>
      <c r="F15" s="18">
        <v>0.03</v>
      </c>
    </row>
    <row r="16" spans="1:6" x14ac:dyDescent="0.3">
      <c r="A16" s="33" t="s">
        <v>175</v>
      </c>
      <c r="B16" s="1" t="s">
        <v>389</v>
      </c>
      <c r="C16" s="47" t="s">
        <v>244</v>
      </c>
      <c r="D16" s="16" t="s">
        <v>165</v>
      </c>
      <c r="E16" s="1" t="s">
        <v>348</v>
      </c>
      <c r="F16" s="18">
        <v>0.03</v>
      </c>
    </row>
    <row r="17" spans="1:6" x14ac:dyDescent="0.3">
      <c r="A17" s="33" t="s">
        <v>177</v>
      </c>
      <c r="B17" s="1" t="s">
        <v>389</v>
      </c>
      <c r="C17" s="24" t="s">
        <v>244</v>
      </c>
      <c r="D17" s="16" t="s">
        <v>160</v>
      </c>
      <c r="E17" s="1" t="s">
        <v>427</v>
      </c>
      <c r="F17" s="18">
        <v>0.03</v>
      </c>
    </row>
  </sheetData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8CBAC"/>
  </sheetPr>
  <dimension ref="B1:Q17"/>
  <sheetViews>
    <sheetView zoomScaleNormal="100" zoomScaleSheetLayoutView="75" workbookViewId="0">
      <selection activeCell="M22" sqref="M22"/>
    </sheetView>
  </sheetViews>
  <sheetFormatPr defaultColWidth="4.875" defaultRowHeight="16.5" x14ac:dyDescent="0.3"/>
  <cols>
    <col min="1" max="1" width="4.875" style="2"/>
    <col min="2" max="2" width="6.5" style="2" customWidth="1"/>
    <col min="3" max="3" width="6.625" style="2" customWidth="1"/>
    <col min="4" max="4" width="5.375" style="2" customWidth="1"/>
    <col min="5" max="12" width="4.875" style="2"/>
    <col min="13" max="13" width="5.625" style="2" customWidth="1"/>
    <col min="14" max="14" width="4.875" style="2"/>
    <col min="15" max="15" width="6.375" style="2" bestFit="1" customWidth="1"/>
    <col min="16" max="16" width="9" style="2" bestFit="1" customWidth="1"/>
    <col min="17" max="17" width="22.625" style="2" bestFit="1" customWidth="1"/>
    <col min="18" max="16384" width="4.875" style="2"/>
  </cols>
  <sheetData>
    <row r="1" spans="2:17" ht="17.25" thickBot="1" x14ac:dyDescent="0.35"/>
    <row r="2" spans="2:17" ht="16.5" customHeight="1" x14ac:dyDescent="0.3">
      <c r="B2" s="141" t="s">
        <v>568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3"/>
      <c r="O2" s="123" t="s">
        <v>533</v>
      </c>
      <c r="P2" s="123" t="s">
        <v>534</v>
      </c>
      <c r="Q2" s="123" t="s">
        <v>567</v>
      </c>
    </row>
    <row r="3" spans="2:17" x14ac:dyDescent="0.3">
      <c r="B3" s="144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6"/>
      <c r="O3" s="122" t="s">
        <v>535</v>
      </c>
      <c r="P3" s="47" t="s">
        <v>405</v>
      </c>
      <c r="Q3" s="97" t="s">
        <v>3</v>
      </c>
    </row>
    <row r="4" spans="2:17" x14ac:dyDescent="0.3">
      <c r="B4" s="144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6"/>
      <c r="O4" s="122" t="s">
        <v>536</v>
      </c>
      <c r="P4" s="47" t="s">
        <v>403</v>
      </c>
      <c r="Q4" s="16" t="s">
        <v>63</v>
      </c>
    </row>
    <row r="5" spans="2:17" x14ac:dyDescent="0.3">
      <c r="B5" s="144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6"/>
      <c r="O5" s="122" t="s">
        <v>537</v>
      </c>
      <c r="P5" s="47" t="s">
        <v>420</v>
      </c>
      <c r="Q5" s="52" t="s">
        <v>58</v>
      </c>
    </row>
    <row r="6" spans="2:17" ht="17.25" thickBot="1" x14ac:dyDescent="0.35">
      <c r="B6" s="147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9"/>
      <c r="O6" s="122" t="s">
        <v>538</v>
      </c>
      <c r="P6" s="47" t="s">
        <v>421</v>
      </c>
      <c r="Q6" s="16" t="s">
        <v>157</v>
      </c>
    </row>
    <row r="7" spans="2:17" x14ac:dyDescent="0.3">
      <c r="B7" s="15"/>
      <c r="C7" s="15"/>
      <c r="D7" s="15"/>
      <c r="E7" s="15"/>
      <c r="F7" s="15"/>
      <c r="G7" s="15"/>
      <c r="H7" s="15"/>
      <c r="O7" s="122" t="s">
        <v>540</v>
      </c>
      <c r="P7" s="47" t="s">
        <v>438</v>
      </c>
      <c r="Q7" s="52" t="s">
        <v>58</v>
      </c>
    </row>
    <row r="8" spans="2:17" x14ac:dyDescent="0.3">
      <c r="B8" s="15"/>
      <c r="C8" s="15"/>
      <c r="D8" s="15"/>
      <c r="E8" s="15"/>
      <c r="F8" s="15"/>
      <c r="G8" s="15"/>
      <c r="H8" s="15"/>
      <c r="O8" s="122" t="s">
        <v>539</v>
      </c>
      <c r="P8" s="47" t="s">
        <v>440</v>
      </c>
      <c r="Q8" s="97" t="s">
        <v>3</v>
      </c>
    </row>
    <row r="9" spans="2:17" x14ac:dyDescent="0.3">
      <c r="D9" s="15"/>
      <c r="E9" s="15"/>
      <c r="F9" s="15"/>
      <c r="G9" s="15"/>
      <c r="H9" s="15"/>
      <c r="O9" s="122" t="s">
        <v>541</v>
      </c>
      <c r="P9" s="47" t="s">
        <v>437</v>
      </c>
      <c r="Q9" s="16" t="s">
        <v>63</v>
      </c>
    </row>
    <row r="10" spans="2:17" x14ac:dyDescent="0.3">
      <c r="D10" s="15"/>
      <c r="E10" s="15"/>
      <c r="F10" s="15"/>
      <c r="G10" s="15"/>
      <c r="H10" s="15"/>
      <c r="O10" s="122" t="s">
        <v>542</v>
      </c>
      <c r="P10" s="47" t="s">
        <v>439</v>
      </c>
      <c r="Q10" s="52" t="s">
        <v>58</v>
      </c>
    </row>
    <row r="11" spans="2:17" x14ac:dyDescent="0.3">
      <c r="D11" s="15"/>
      <c r="F11" s="15"/>
      <c r="G11" s="15"/>
      <c r="H11" s="15"/>
      <c r="O11" s="122" t="s">
        <v>543</v>
      </c>
      <c r="P11" s="47" t="s">
        <v>441</v>
      </c>
      <c r="Q11" s="16" t="s">
        <v>157</v>
      </c>
    </row>
    <row r="12" spans="2:17" x14ac:dyDescent="0.3">
      <c r="O12" s="122" t="s">
        <v>544</v>
      </c>
      <c r="P12" s="47" t="s">
        <v>435</v>
      </c>
      <c r="Q12" s="16" t="s">
        <v>63</v>
      </c>
    </row>
    <row r="13" spans="2:17" x14ac:dyDescent="0.3">
      <c r="O13" s="122" t="s">
        <v>545</v>
      </c>
      <c r="P13" s="47" t="s">
        <v>436</v>
      </c>
      <c r="Q13" s="97" t="s">
        <v>3</v>
      </c>
    </row>
    <row r="14" spans="2:17" x14ac:dyDescent="0.3">
      <c r="O14" s="122" t="s">
        <v>546</v>
      </c>
      <c r="P14" s="47" t="s">
        <v>442</v>
      </c>
      <c r="Q14" s="16" t="s">
        <v>63</v>
      </c>
    </row>
    <row r="15" spans="2:17" x14ac:dyDescent="0.3">
      <c r="O15" s="122" t="s">
        <v>547</v>
      </c>
      <c r="P15" s="47" t="s">
        <v>443</v>
      </c>
      <c r="Q15" s="52" t="s">
        <v>58</v>
      </c>
    </row>
    <row r="16" spans="2:17" x14ac:dyDescent="0.3">
      <c r="O16" s="122" t="s">
        <v>548</v>
      </c>
      <c r="P16" s="47" t="s">
        <v>434</v>
      </c>
      <c r="Q16" s="16" t="s">
        <v>157</v>
      </c>
    </row>
    <row r="17" spans="15:17" x14ac:dyDescent="0.3">
      <c r="O17" s="122" t="s">
        <v>549</v>
      </c>
      <c r="P17" s="47" t="s">
        <v>441</v>
      </c>
      <c r="Q17" s="97" t="s">
        <v>3</v>
      </c>
    </row>
  </sheetData>
  <mergeCells count="1">
    <mergeCell ref="B2:M6"/>
  </mergeCells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8CBAC"/>
  </sheetPr>
  <dimension ref="A1:V27"/>
  <sheetViews>
    <sheetView zoomScaleNormal="100" zoomScaleSheetLayoutView="75" workbookViewId="0">
      <selection activeCell="G35" sqref="G34:G35"/>
    </sheetView>
  </sheetViews>
  <sheetFormatPr defaultColWidth="9" defaultRowHeight="16.5" x14ac:dyDescent="0.3"/>
  <cols>
    <col min="1" max="1" width="9" style="2"/>
    <col min="2" max="2" width="6" style="2" customWidth="1"/>
    <col min="3" max="10" width="7.25" style="2" customWidth="1"/>
    <col min="11" max="11" width="8.5" style="2" bestFit="1" customWidth="1"/>
    <col min="12" max="12" width="9" style="2"/>
    <col min="13" max="13" width="2.25" style="2" customWidth="1"/>
    <col min="14" max="16384" width="9" style="2"/>
  </cols>
  <sheetData>
    <row r="1" spans="1:22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22" ht="16.5" customHeight="1" x14ac:dyDescent="0.3">
      <c r="A2" s="4"/>
      <c r="B2" s="141" t="s">
        <v>324</v>
      </c>
      <c r="C2" s="142"/>
      <c r="D2" s="142"/>
      <c r="E2" s="142"/>
      <c r="F2" s="142"/>
      <c r="G2" s="142"/>
      <c r="H2" s="142"/>
      <c r="I2" s="142"/>
      <c r="J2" s="142"/>
      <c r="K2" s="142"/>
      <c r="L2" s="143"/>
    </row>
    <row r="3" spans="1:22" x14ac:dyDescent="0.3">
      <c r="A3" s="4"/>
      <c r="B3" s="144"/>
      <c r="C3" s="145"/>
      <c r="D3" s="145"/>
      <c r="E3" s="145"/>
      <c r="F3" s="145"/>
      <c r="G3" s="145"/>
      <c r="H3" s="145"/>
      <c r="I3" s="145"/>
      <c r="J3" s="145"/>
      <c r="K3" s="145"/>
      <c r="L3" s="146"/>
    </row>
    <row r="4" spans="1:22" x14ac:dyDescent="0.3">
      <c r="A4" s="4"/>
      <c r="B4" s="144"/>
      <c r="C4" s="145"/>
      <c r="D4" s="145"/>
      <c r="E4" s="145"/>
      <c r="F4" s="145"/>
      <c r="G4" s="145"/>
      <c r="H4" s="145"/>
      <c r="I4" s="145"/>
      <c r="J4" s="145"/>
      <c r="K4" s="145"/>
      <c r="L4" s="146"/>
    </row>
    <row r="5" spans="1:22" x14ac:dyDescent="0.3">
      <c r="A5" s="4"/>
      <c r="B5" s="144"/>
      <c r="C5" s="145"/>
      <c r="D5" s="145"/>
      <c r="E5" s="145"/>
      <c r="F5" s="145"/>
      <c r="G5" s="145"/>
      <c r="H5" s="145"/>
      <c r="I5" s="145"/>
      <c r="J5" s="145"/>
      <c r="K5" s="145"/>
      <c r="L5" s="146"/>
    </row>
    <row r="6" spans="1:22" x14ac:dyDescent="0.3">
      <c r="A6" s="4"/>
      <c r="B6" s="144"/>
      <c r="C6" s="145"/>
      <c r="D6" s="145"/>
      <c r="E6" s="145"/>
      <c r="F6" s="145"/>
      <c r="G6" s="145"/>
      <c r="H6" s="145"/>
      <c r="I6" s="145"/>
      <c r="J6" s="145"/>
      <c r="K6" s="145"/>
      <c r="L6" s="146"/>
    </row>
    <row r="7" spans="1:22" x14ac:dyDescent="0.3">
      <c r="A7" s="4"/>
      <c r="B7" s="144"/>
      <c r="C7" s="145"/>
      <c r="D7" s="145"/>
      <c r="E7" s="145"/>
      <c r="F7" s="145"/>
      <c r="G7" s="145"/>
      <c r="H7" s="145"/>
      <c r="I7" s="145"/>
      <c r="J7" s="145"/>
      <c r="K7" s="145"/>
      <c r="L7" s="146"/>
    </row>
    <row r="8" spans="1:22" x14ac:dyDescent="0.3">
      <c r="A8" s="4"/>
      <c r="B8" s="144"/>
      <c r="C8" s="145"/>
      <c r="D8" s="145"/>
      <c r="E8" s="145"/>
      <c r="F8" s="145"/>
      <c r="G8" s="145"/>
      <c r="H8" s="145"/>
      <c r="I8" s="145"/>
      <c r="J8" s="145"/>
      <c r="K8" s="145"/>
      <c r="L8" s="146"/>
    </row>
    <row r="9" spans="1:22" x14ac:dyDescent="0.3">
      <c r="A9" s="4"/>
      <c r="B9" s="144"/>
      <c r="C9" s="145"/>
      <c r="D9" s="145"/>
      <c r="E9" s="145"/>
      <c r="F9" s="145"/>
      <c r="G9" s="145"/>
      <c r="H9" s="145"/>
      <c r="I9" s="145"/>
      <c r="J9" s="145"/>
      <c r="K9" s="145"/>
      <c r="L9" s="146"/>
    </row>
    <row r="10" spans="1:22" x14ac:dyDescent="0.3">
      <c r="A10" s="4"/>
      <c r="B10" s="144"/>
      <c r="C10" s="145"/>
      <c r="D10" s="145"/>
      <c r="E10" s="145"/>
      <c r="F10" s="145"/>
      <c r="G10" s="145"/>
      <c r="H10" s="145"/>
      <c r="I10" s="145"/>
      <c r="J10" s="145"/>
      <c r="K10" s="145"/>
      <c r="L10" s="146"/>
    </row>
    <row r="11" spans="1:22" x14ac:dyDescent="0.3">
      <c r="A11" s="4"/>
      <c r="B11" s="147"/>
      <c r="C11" s="148"/>
      <c r="D11" s="148"/>
      <c r="E11" s="148"/>
      <c r="F11" s="148"/>
      <c r="G11" s="148"/>
      <c r="H11" s="148"/>
      <c r="I11" s="148"/>
      <c r="J11" s="148"/>
      <c r="K11" s="148"/>
      <c r="L11" s="149"/>
    </row>
    <row r="12" spans="1:22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22" x14ac:dyDescent="0.3">
      <c r="A13" s="4"/>
      <c r="B13" s="64" t="s">
        <v>61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22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22" x14ac:dyDescent="0.3">
      <c r="A15" s="4"/>
      <c r="B15" s="154" t="s">
        <v>130</v>
      </c>
      <c r="C15" s="154"/>
      <c r="D15" s="154"/>
      <c r="E15" s="154"/>
      <c r="F15" s="154"/>
      <c r="G15" s="154"/>
      <c r="H15" s="154"/>
      <c r="I15" s="154"/>
      <c r="J15" s="154"/>
      <c r="K15" s="154"/>
      <c r="L15" s="154"/>
      <c r="M15" s="4"/>
      <c r="U15" s="152" t="s">
        <v>127</v>
      </c>
      <c r="V15" s="153"/>
    </row>
    <row r="16" spans="1:22" x14ac:dyDescent="0.3">
      <c r="A16" s="4"/>
      <c r="B16" s="49"/>
      <c r="C16" s="50">
        <v>0</v>
      </c>
      <c r="D16" s="50">
        <v>1</v>
      </c>
      <c r="E16" s="50">
        <v>2</v>
      </c>
      <c r="F16" s="50">
        <v>3</v>
      </c>
      <c r="G16" s="50">
        <v>4</v>
      </c>
      <c r="H16" s="50">
        <v>5</v>
      </c>
      <c r="I16" s="50">
        <v>6</v>
      </c>
      <c r="J16" s="50">
        <v>7</v>
      </c>
      <c r="K16" s="50">
        <v>8</v>
      </c>
      <c r="L16" s="50">
        <v>9</v>
      </c>
      <c r="M16" s="4"/>
      <c r="U16" s="150">
        <v>1.1200000000000001</v>
      </c>
      <c r="V16" s="151"/>
    </row>
    <row r="17" spans="1:13" x14ac:dyDescent="0.3">
      <c r="A17" s="4"/>
      <c r="B17" s="49">
        <v>0</v>
      </c>
      <c r="C17" s="65">
        <v>0</v>
      </c>
      <c r="D17" s="66">
        <v>10</v>
      </c>
      <c r="E17" s="66">
        <f t="shared" ref="E17:L17" si="0">D17*1.12</f>
        <v>11.200000000000001</v>
      </c>
      <c r="F17" s="66">
        <f t="shared" si="0"/>
        <v>12.544000000000002</v>
      </c>
      <c r="G17" s="66">
        <f t="shared" si="0"/>
        <v>14.049280000000003</v>
      </c>
      <c r="H17" s="66">
        <f t="shared" si="0"/>
        <v>15.735193600000004</v>
      </c>
      <c r="I17" s="66">
        <f t="shared" si="0"/>
        <v>17.623416832000007</v>
      </c>
      <c r="J17" s="66">
        <f t="shared" si="0"/>
        <v>19.738226851840011</v>
      </c>
      <c r="K17" s="66">
        <f t="shared" si="0"/>
        <v>22.106814074060814</v>
      </c>
      <c r="L17" s="66">
        <f t="shared" si="0"/>
        <v>24.759631762948114</v>
      </c>
    </row>
    <row r="18" spans="1:13" x14ac:dyDescent="0.3">
      <c r="A18" s="4"/>
      <c r="B18" s="49">
        <v>1</v>
      </c>
      <c r="C18" s="67">
        <f>L17*1.12</f>
        <v>27.730787574501889</v>
      </c>
      <c r="D18" s="66">
        <f t="shared" ref="D18:L26" si="1">C18*1.12</f>
        <v>31.058482083442119</v>
      </c>
      <c r="E18" s="66">
        <f t="shared" ref="E18:L24" si="2">D18*1.12</f>
        <v>34.785499933455178</v>
      </c>
      <c r="F18" s="66">
        <f t="shared" si="2"/>
        <v>38.959759925469804</v>
      </c>
      <c r="G18" s="66">
        <f t="shared" si="2"/>
        <v>43.634931116526182</v>
      </c>
      <c r="H18" s="66">
        <f t="shared" si="2"/>
        <v>48.87112285050933</v>
      </c>
      <c r="I18" s="66">
        <f t="shared" si="2"/>
        <v>54.735657592570455</v>
      </c>
      <c r="J18" s="66">
        <f t="shared" si="2"/>
        <v>61.303936503678912</v>
      </c>
      <c r="K18" s="66">
        <f t="shared" si="2"/>
        <v>68.660408884120386</v>
      </c>
      <c r="L18" s="66">
        <f t="shared" si="2"/>
        <v>76.899657950214845</v>
      </c>
    </row>
    <row r="19" spans="1:13" x14ac:dyDescent="0.3">
      <c r="B19" s="49">
        <v>2</v>
      </c>
      <c r="C19" s="67">
        <f t="shared" ref="C19:C26" si="3">L18*1.12</f>
        <v>86.127616904240639</v>
      </c>
      <c r="D19" s="66">
        <f t="shared" si="1"/>
        <v>96.462930932749529</v>
      </c>
      <c r="E19" s="66">
        <f t="shared" si="2"/>
        <v>108.03848264467948</v>
      </c>
      <c r="F19" s="66">
        <f t="shared" si="2"/>
        <v>121.00310056204103</v>
      </c>
      <c r="G19" s="66">
        <f t="shared" si="2"/>
        <v>135.52347262948595</v>
      </c>
      <c r="H19" s="66">
        <f t="shared" si="2"/>
        <v>151.78628934502427</v>
      </c>
      <c r="I19" s="66">
        <f t="shared" si="2"/>
        <v>170.00064406642721</v>
      </c>
      <c r="J19" s="66">
        <f t="shared" si="2"/>
        <v>190.40072135439848</v>
      </c>
      <c r="K19" s="66">
        <f t="shared" si="2"/>
        <v>213.24880791692632</v>
      </c>
      <c r="L19" s="66">
        <f t="shared" si="2"/>
        <v>238.83866486695752</v>
      </c>
      <c r="M19" s="4"/>
    </row>
    <row r="20" spans="1:13" x14ac:dyDescent="0.3">
      <c r="B20" s="49">
        <v>3</v>
      </c>
      <c r="C20" s="67">
        <f t="shared" si="3"/>
        <v>267.49930465099243</v>
      </c>
      <c r="D20" s="66">
        <f t="shared" si="1"/>
        <v>299.59922120911153</v>
      </c>
      <c r="E20" s="66">
        <f t="shared" si="2"/>
        <v>335.55112775420497</v>
      </c>
      <c r="F20" s="66">
        <f t="shared" si="2"/>
        <v>375.81726308470962</v>
      </c>
      <c r="G20" s="66">
        <f t="shared" si="2"/>
        <v>420.91533465487481</v>
      </c>
      <c r="H20" s="66">
        <f t="shared" si="2"/>
        <v>471.42517481345982</v>
      </c>
      <c r="I20" s="66">
        <f t="shared" si="2"/>
        <v>527.99619579107502</v>
      </c>
      <c r="J20" s="66">
        <f t="shared" si="2"/>
        <v>591.35573928600411</v>
      </c>
      <c r="K20" s="66">
        <f t="shared" si="2"/>
        <v>662.31842800032462</v>
      </c>
      <c r="L20" s="66">
        <f t="shared" si="2"/>
        <v>741.79663936036366</v>
      </c>
      <c r="M20" s="4"/>
    </row>
    <row r="21" spans="1:13" x14ac:dyDescent="0.3">
      <c r="B21" s="49">
        <v>4</v>
      </c>
      <c r="C21" s="67">
        <f t="shared" si="3"/>
        <v>830.81223608360733</v>
      </c>
      <c r="D21" s="66">
        <f t="shared" si="1"/>
        <v>930.50970441364029</v>
      </c>
      <c r="E21" s="66">
        <f t="shared" si="2"/>
        <v>1042.1708689432771</v>
      </c>
      <c r="F21" s="66">
        <f t="shared" si="2"/>
        <v>1167.2313732164705</v>
      </c>
      <c r="G21" s="66">
        <f t="shared" si="2"/>
        <v>1307.2991380024471</v>
      </c>
      <c r="H21" s="66">
        <f t="shared" si="2"/>
        <v>1464.1750345627408</v>
      </c>
      <c r="I21" s="66">
        <f t="shared" si="2"/>
        <v>1639.87603871027</v>
      </c>
      <c r="J21" s="66">
        <f t="shared" si="2"/>
        <v>1836.6611633555026</v>
      </c>
      <c r="K21" s="66">
        <f t="shared" si="2"/>
        <v>2057.0605029581629</v>
      </c>
      <c r="L21" s="66">
        <f t="shared" si="2"/>
        <v>2303.9077633131428</v>
      </c>
      <c r="M21" s="4"/>
    </row>
    <row r="22" spans="1:13" x14ac:dyDescent="0.3">
      <c r="B22" s="49">
        <v>5</v>
      </c>
      <c r="C22" s="67">
        <f t="shared" si="3"/>
        <v>2580.3766949107203</v>
      </c>
      <c r="D22" s="66">
        <f t="shared" si="1"/>
        <v>2890.0218983000068</v>
      </c>
      <c r="E22" s="66">
        <f t="shared" si="2"/>
        <v>3236.824526096008</v>
      </c>
      <c r="F22" s="66">
        <f t="shared" si="2"/>
        <v>3625.2434692275292</v>
      </c>
      <c r="G22" s="66">
        <f t="shared" si="2"/>
        <v>4060.2726855348333</v>
      </c>
      <c r="H22" s="66">
        <f t="shared" si="2"/>
        <v>4547.5054077990135</v>
      </c>
      <c r="I22" s="66">
        <f t="shared" si="2"/>
        <v>5093.2060567348954</v>
      </c>
      <c r="J22" s="66">
        <f t="shared" si="2"/>
        <v>5704.3907835430837</v>
      </c>
      <c r="K22" s="66">
        <f t="shared" si="2"/>
        <v>6388.9176775682545</v>
      </c>
      <c r="L22" s="66">
        <f t="shared" si="2"/>
        <v>7155.587798876446</v>
      </c>
      <c r="M22" s="4"/>
    </row>
    <row r="23" spans="1:13" x14ac:dyDescent="0.3">
      <c r="B23" s="49">
        <v>6</v>
      </c>
      <c r="C23" s="67">
        <f t="shared" si="3"/>
        <v>8014.2583347416203</v>
      </c>
      <c r="D23" s="66">
        <f t="shared" si="1"/>
        <v>8975.9693349106165</v>
      </c>
      <c r="E23" s="66">
        <f t="shared" si="2"/>
        <v>10053.085655099891</v>
      </c>
      <c r="F23" s="66">
        <f t="shared" si="2"/>
        <v>11259.455933711879</v>
      </c>
      <c r="G23" s="66">
        <f t="shared" si="2"/>
        <v>12610.590645757306</v>
      </c>
      <c r="H23" s="66">
        <f t="shared" si="2"/>
        <v>14123.861523248184</v>
      </c>
      <c r="I23" s="66">
        <f t="shared" si="2"/>
        <v>15818.724906037967</v>
      </c>
      <c r="J23" s="66">
        <f t="shared" si="2"/>
        <v>17716.971894762526</v>
      </c>
      <c r="K23" s="66">
        <f t="shared" si="2"/>
        <v>19843.00852213403</v>
      </c>
      <c r="L23" s="66">
        <f t="shared" si="2"/>
        <v>22224.169544790115</v>
      </c>
      <c r="M23" s="4"/>
    </row>
    <row r="24" spans="1:13" x14ac:dyDescent="0.3">
      <c r="B24" s="49">
        <v>7</v>
      </c>
      <c r="C24" s="67">
        <f t="shared" si="3"/>
        <v>24891.06989016493</v>
      </c>
      <c r="D24" s="66">
        <f t="shared" si="1"/>
        <v>27877.998276984723</v>
      </c>
      <c r="E24" s="66">
        <f t="shared" si="2"/>
        <v>31223.358070222894</v>
      </c>
      <c r="F24" s="66">
        <f t="shared" si="2"/>
        <v>34970.161038649647</v>
      </c>
      <c r="G24" s="66">
        <f t="shared" si="2"/>
        <v>39166.580363287605</v>
      </c>
      <c r="H24" s="66">
        <f t="shared" si="2"/>
        <v>43866.570006882124</v>
      </c>
      <c r="I24" s="66">
        <f t="shared" si="2"/>
        <v>49130.558407707984</v>
      </c>
      <c r="J24" s="66">
        <f t="shared" si="2"/>
        <v>55026.225416632944</v>
      </c>
      <c r="K24" s="66">
        <f t="shared" si="2"/>
        <v>61629.372466628905</v>
      </c>
      <c r="L24" s="66">
        <f t="shared" si="2"/>
        <v>69024.897162624387</v>
      </c>
      <c r="M24" s="4"/>
    </row>
    <row r="25" spans="1:13" x14ac:dyDescent="0.3">
      <c r="B25" s="49">
        <v>8</v>
      </c>
      <c r="C25" s="67">
        <f t="shared" si="3"/>
        <v>77307.884822139327</v>
      </c>
      <c r="D25" s="66">
        <f t="shared" si="1"/>
        <v>86584.831000796054</v>
      </c>
      <c r="E25" s="66">
        <f t="shared" ref="E25:L25" si="4">D25*1.12</f>
        <v>96975.010720891587</v>
      </c>
      <c r="F25" s="66">
        <f t="shared" si="4"/>
        <v>108612.01200739859</v>
      </c>
      <c r="G25" s="66">
        <f t="shared" si="4"/>
        <v>121645.45344828643</v>
      </c>
      <c r="H25" s="66">
        <f t="shared" si="4"/>
        <v>136242.90786208081</v>
      </c>
      <c r="I25" s="66">
        <f t="shared" si="4"/>
        <v>152592.05680553053</v>
      </c>
      <c r="J25" s="66">
        <f t="shared" si="4"/>
        <v>170903.1036221942</v>
      </c>
      <c r="K25" s="66">
        <f t="shared" si="4"/>
        <v>191411.47605685753</v>
      </c>
      <c r="L25" s="66">
        <f t="shared" si="4"/>
        <v>214380.85318368045</v>
      </c>
      <c r="M25" s="4"/>
    </row>
    <row r="26" spans="1:13" x14ac:dyDescent="0.3">
      <c r="B26" s="49">
        <v>9</v>
      </c>
      <c r="C26" s="67">
        <f t="shared" si="3"/>
        <v>240106.55556572211</v>
      </c>
      <c r="D26" s="66">
        <f t="shared" si="1"/>
        <v>268919.34223360877</v>
      </c>
      <c r="E26" s="66">
        <f t="shared" si="1"/>
        <v>301189.66330164182</v>
      </c>
      <c r="F26" s="66">
        <f t="shared" si="1"/>
        <v>337332.42289783887</v>
      </c>
      <c r="G26" s="66">
        <f t="shared" si="1"/>
        <v>377812.31364557956</v>
      </c>
      <c r="H26" s="66">
        <f t="shared" si="1"/>
        <v>423149.79128304916</v>
      </c>
      <c r="I26" s="66">
        <f t="shared" si="1"/>
        <v>473927.76623701508</v>
      </c>
      <c r="J26" s="66">
        <f t="shared" si="1"/>
        <v>530799.09818545694</v>
      </c>
      <c r="K26" s="66">
        <f t="shared" si="1"/>
        <v>594494.98996771185</v>
      </c>
      <c r="L26" s="66">
        <f t="shared" si="1"/>
        <v>665834.38876383728</v>
      </c>
      <c r="M26" s="4"/>
    </row>
    <row r="27" spans="1:13" x14ac:dyDescent="0.3">
      <c r="M27" s="4"/>
    </row>
  </sheetData>
  <mergeCells count="4">
    <mergeCell ref="B2:L11"/>
    <mergeCell ref="U16:V16"/>
    <mergeCell ref="U15:V15"/>
    <mergeCell ref="B15:L15"/>
  </mergeCells>
  <phoneticPr fontId="15" type="noConversion"/>
  <pageMargins left="0.69999998807907104" right="0.69999998807907104" top="0.75" bottom="0.75" header="0.30000001192092896" footer="0.30000001192092896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FFD966"/>
  </sheetPr>
  <dimension ref="A1:F16"/>
  <sheetViews>
    <sheetView zoomScaleNormal="100" zoomScaleSheetLayoutView="75" workbookViewId="0">
      <selection activeCell="D24" sqref="D24"/>
    </sheetView>
  </sheetViews>
  <sheetFormatPr defaultColWidth="9" defaultRowHeight="16.5" x14ac:dyDescent="0.3"/>
  <cols>
    <col min="1" max="1" width="12.625" style="2" bestFit="1" customWidth="1"/>
    <col min="2" max="2" width="13" style="2" bestFit="1" customWidth="1"/>
    <col min="3" max="3" width="35.875" style="2" bestFit="1" customWidth="1"/>
    <col min="4" max="4" width="22.625" style="2" bestFit="1" customWidth="1"/>
    <col min="5" max="16384" width="9" style="2"/>
  </cols>
  <sheetData>
    <row r="1" spans="1:6" x14ac:dyDescent="0.3">
      <c r="A1" s="95" t="s">
        <v>353</v>
      </c>
      <c r="B1" s="95" t="s">
        <v>64</v>
      </c>
      <c r="C1" s="94" t="s">
        <v>266</v>
      </c>
      <c r="D1" s="94" t="s">
        <v>67</v>
      </c>
      <c r="E1" s="94" t="s">
        <v>27</v>
      </c>
      <c r="F1" s="119" t="s">
        <v>550</v>
      </c>
    </row>
    <row r="2" spans="1:6" x14ac:dyDescent="0.3">
      <c r="A2" s="33" t="s">
        <v>198</v>
      </c>
      <c r="B2" s="47" t="s">
        <v>405</v>
      </c>
      <c r="C2" s="44" t="s">
        <v>451</v>
      </c>
      <c r="D2" s="97" t="s">
        <v>3</v>
      </c>
      <c r="E2" s="18">
        <v>0.1</v>
      </c>
      <c r="F2" s="118" t="s">
        <v>551</v>
      </c>
    </row>
    <row r="3" spans="1:6" x14ac:dyDescent="0.3">
      <c r="A3" s="33" t="s">
        <v>196</v>
      </c>
      <c r="B3" s="47" t="s">
        <v>403</v>
      </c>
      <c r="C3" s="44" t="s">
        <v>331</v>
      </c>
      <c r="D3" s="16" t="s">
        <v>63</v>
      </c>
      <c r="E3" s="18">
        <v>0.5</v>
      </c>
      <c r="F3" s="118" t="s">
        <v>552</v>
      </c>
    </row>
    <row r="4" spans="1:6" x14ac:dyDescent="0.3">
      <c r="A4" s="33" t="s">
        <v>191</v>
      </c>
      <c r="B4" s="47" t="s">
        <v>420</v>
      </c>
      <c r="C4" s="31" t="s">
        <v>330</v>
      </c>
      <c r="D4" s="52" t="s">
        <v>58</v>
      </c>
      <c r="E4" s="18">
        <v>0.1</v>
      </c>
      <c r="F4" s="118" t="s">
        <v>553</v>
      </c>
    </row>
    <row r="5" spans="1:6" x14ac:dyDescent="0.3">
      <c r="A5" s="33" t="s">
        <v>195</v>
      </c>
      <c r="B5" s="47" t="s">
        <v>421</v>
      </c>
      <c r="C5" s="44" t="s">
        <v>449</v>
      </c>
      <c r="D5" s="16" t="s">
        <v>157</v>
      </c>
      <c r="E5" s="18">
        <v>0.5</v>
      </c>
      <c r="F5" s="118" t="s">
        <v>554</v>
      </c>
    </row>
    <row r="6" spans="1:6" x14ac:dyDescent="0.3">
      <c r="A6" s="33" t="s">
        <v>190</v>
      </c>
      <c r="B6" s="47" t="s">
        <v>438</v>
      </c>
      <c r="C6" s="31" t="s">
        <v>330</v>
      </c>
      <c r="D6" s="52" t="s">
        <v>58</v>
      </c>
      <c r="E6" s="18">
        <v>0.15</v>
      </c>
      <c r="F6" s="118" t="s">
        <v>555</v>
      </c>
    </row>
    <row r="7" spans="1:6" x14ac:dyDescent="0.3">
      <c r="A7" s="33" t="s">
        <v>200</v>
      </c>
      <c r="B7" s="47" t="s">
        <v>440</v>
      </c>
      <c r="C7" s="44" t="s">
        <v>451</v>
      </c>
      <c r="D7" s="97" t="s">
        <v>3</v>
      </c>
      <c r="E7" s="18">
        <v>0.2</v>
      </c>
      <c r="F7" s="118" t="s">
        <v>556</v>
      </c>
    </row>
    <row r="8" spans="1:6" x14ac:dyDescent="0.3">
      <c r="A8" s="33" t="s">
        <v>199</v>
      </c>
      <c r="B8" s="47" t="s">
        <v>437</v>
      </c>
      <c r="C8" s="44" t="s">
        <v>331</v>
      </c>
      <c r="D8" s="16" t="s">
        <v>63</v>
      </c>
      <c r="E8" s="18">
        <v>1</v>
      </c>
      <c r="F8" s="118" t="s">
        <v>557</v>
      </c>
    </row>
    <row r="9" spans="1:6" x14ac:dyDescent="0.3">
      <c r="A9" s="33" t="s">
        <v>188</v>
      </c>
      <c r="B9" s="47" t="s">
        <v>439</v>
      </c>
      <c r="C9" s="31" t="s">
        <v>330</v>
      </c>
      <c r="D9" s="52" t="s">
        <v>58</v>
      </c>
      <c r="E9" s="18">
        <v>0.2</v>
      </c>
      <c r="F9" s="118" t="s">
        <v>558</v>
      </c>
    </row>
    <row r="10" spans="1:6" x14ac:dyDescent="0.3">
      <c r="A10" s="33" t="s">
        <v>193</v>
      </c>
      <c r="B10" s="47" t="s">
        <v>441</v>
      </c>
      <c r="C10" s="44" t="s">
        <v>449</v>
      </c>
      <c r="D10" s="16" t="s">
        <v>157</v>
      </c>
      <c r="E10" s="18">
        <v>1</v>
      </c>
      <c r="F10" s="118" t="s">
        <v>559</v>
      </c>
    </row>
    <row r="11" spans="1:6" x14ac:dyDescent="0.3">
      <c r="A11" s="33" t="s">
        <v>189</v>
      </c>
      <c r="B11" s="47" t="s">
        <v>435</v>
      </c>
      <c r="C11" s="44" t="s">
        <v>331</v>
      </c>
      <c r="D11" s="16" t="s">
        <v>63</v>
      </c>
      <c r="E11" s="18">
        <v>1.3</v>
      </c>
      <c r="F11" s="118" t="s">
        <v>560</v>
      </c>
    </row>
    <row r="12" spans="1:6" x14ac:dyDescent="0.3">
      <c r="A12" s="33" t="s">
        <v>187</v>
      </c>
      <c r="B12" s="47" t="s">
        <v>436</v>
      </c>
      <c r="C12" s="44" t="s">
        <v>451</v>
      </c>
      <c r="D12" s="97" t="s">
        <v>3</v>
      </c>
      <c r="E12" s="18">
        <v>0.3</v>
      </c>
      <c r="F12" s="118" t="s">
        <v>561</v>
      </c>
    </row>
    <row r="13" spans="1:6" x14ac:dyDescent="0.3">
      <c r="A13" s="33" t="s">
        <v>197</v>
      </c>
      <c r="B13" s="47" t="s">
        <v>442</v>
      </c>
      <c r="C13" s="44" t="s">
        <v>331</v>
      </c>
      <c r="D13" s="16" t="s">
        <v>63</v>
      </c>
      <c r="E13" s="18">
        <v>1.5</v>
      </c>
      <c r="F13" s="118" t="s">
        <v>562</v>
      </c>
    </row>
    <row r="14" spans="1:6" x14ac:dyDescent="0.3">
      <c r="A14" s="33" t="s">
        <v>186</v>
      </c>
      <c r="B14" s="47" t="s">
        <v>443</v>
      </c>
      <c r="C14" s="31" t="s">
        <v>330</v>
      </c>
      <c r="D14" s="52" t="s">
        <v>58</v>
      </c>
      <c r="E14" s="18">
        <v>0.3</v>
      </c>
      <c r="F14" s="118" t="s">
        <v>563</v>
      </c>
    </row>
    <row r="15" spans="1:6" x14ac:dyDescent="0.3">
      <c r="A15" s="33" t="s">
        <v>192</v>
      </c>
      <c r="B15" s="47" t="s">
        <v>434</v>
      </c>
      <c r="C15" s="44" t="s">
        <v>449</v>
      </c>
      <c r="D15" s="16" t="s">
        <v>157</v>
      </c>
      <c r="E15" s="18">
        <v>1.5</v>
      </c>
      <c r="F15" s="118" t="s">
        <v>564</v>
      </c>
    </row>
    <row r="16" spans="1:6" x14ac:dyDescent="0.3">
      <c r="A16" s="33" t="s">
        <v>194</v>
      </c>
      <c r="B16" s="47" t="s">
        <v>441</v>
      </c>
      <c r="C16" s="44" t="s">
        <v>451</v>
      </c>
      <c r="D16" s="97" t="s">
        <v>3</v>
      </c>
      <c r="E16" s="18">
        <v>0.35</v>
      </c>
      <c r="F16" s="118" t="s">
        <v>565</v>
      </c>
    </row>
  </sheetData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D966"/>
  </sheetPr>
  <dimension ref="A1:F21"/>
  <sheetViews>
    <sheetView zoomScaleNormal="100" zoomScaleSheetLayoutView="75" workbookViewId="0">
      <selection activeCell="E6" sqref="E6"/>
    </sheetView>
  </sheetViews>
  <sheetFormatPr defaultColWidth="9" defaultRowHeight="16.5" x14ac:dyDescent="0.3"/>
  <cols>
    <col min="1" max="1" width="11.375" style="2" bestFit="1" customWidth="1"/>
    <col min="2" max="2" width="13.75" style="2" customWidth="1"/>
    <col min="3" max="3" width="5.5" style="2" bestFit="1" customWidth="1"/>
    <col min="4" max="4" width="9" style="2" bestFit="1" customWidth="1"/>
    <col min="5" max="5" width="35.5" style="2" bestFit="1" customWidth="1"/>
    <col min="6" max="7" width="10.25" style="2" bestFit="1" customWidth="1"/>
    <col min="8" max="8" width="8.5" style="2" customWidth="1"/>
    <col min="9" max="9" width="7.25" style="2" customWidth="1"/>
    <col min="10" max="10" width="9.625" style="2" bestFit="1" customWidth="1"/>
    <col min="11" max="11" width="35.5" style="2" bestFit="1" customWidth="1"/>
    <col min="12" max="12" width="10" style="2" customWidth="1"/>
    <col min="13" max="16384" width="9" style="2"/>
  </cols>
  <sheetData>
    <row r="1" spans="1:6" x14ac:dyDescent="0.3">
      <c r="A1" s="30" t="s">
        <v>353</v>
      </c>
      <c r="B1" s="30" t="s">
        <v>64</v>
      </c>
      <c r="C1" s="30" t="s">
        <v>247</v>
      </c>
      <c r="D1" s="48" t="s">
        <v>81</v>
      </c>
      <c r="E1" s="30" t="s">
        <v>86</v>
      </c>
      <c r="F1" s="30" t="s">
        <v>131</v>
      </c>
    </row>
    <row r="2" spans="1:6" x14ac:dyDescent="0.3">
      <c r="A2" s="33" t="s">
        <v>87</v>
      </c>
      <c r="B2" s="20" t="s">
        <v>237</v>
      </c>
      <c r="C2" s="24" t="s">
        <v>251</v>
      </c>
      <c r="D2" s="68">
        <v>1.1200000000000001</v>
      </c>
      <c r="E2" s="37">
        <v>10</v>
      </c>
      <c r="F2" s="41">
        <v>1000</v>
      </c>
    </row>
    <row r="3" spans="1:6" x14ac:dyDescent="0.3">
      <c r="A3" s="33" t="s">
        <v>90</v>
      </c>
      <c r="B3" s="20" t="s">
        <v>270</v>
      </c>
      <c r="C3" s="24" t="s">
        <v>251</v>
      </c>
      <c r="D3" s="69">
        <v>1.1200000000000001</v>
      </c>
      <c r="E3" s="37">
        <f>E2*13</f>
        <v>130</v>
      </c>
      <c r="F3" s="41">
        <v>1000</v>
      </c>
    </row>
    <row r="4" spans="1:6" x14ac:dyDescent="0.3">
      <c r="A4" s="33" t="s">
        <v>89</v>
      </c>
      <c r="B4" s="20" t="s">
        <v>279</v>
      </c>
      <c r="C4" s="24" t="s">
        <v>251</v>
      </c>
      <c r="D4" s="68">
        <v>1.1200000000000001</v>
      </c>
      <c r="E4" s="37">
        <f>E3*14</f>
        <v>1820</v>
      </c>
      <c r="F4" s="41">
        <v>1000</v>
      </c>
    </row>
    <row r="5" spans="1:6" x14ac:dyDescent="0.3">
      <c r="A5" s="33" t="s">
        <v>92</v>
      </c>
      <c r="B5" s="20" t="s">
        <v>278</v>
      </c>
      <c r="C5" s="24" t="s">
        <v>251</v>
      </c>
      <c r="D5" s="69">
        <v>1.1200000000000001</v>
      </c>
      <c r="E5" s="37">
        <f>E4*15</f>
        <v>27300</v>
      </c>
      <c r="F5" s="41">
        <v>1000</v>
      </c>
    </row>
    <row r="6" spans="1:6" x14ac:dyDescent="0.3">
      <c r="A6" s="33" t="s">
        <v>91</v>
      </c>
      <c r="B6" s="20" t="s">
        <v>262</v>
      </c>
      <c r="C6" s="24" t="s">
        <v>251</v>
      </c>
      <c r="D6" s="68">
        <v>1.1200000000000001</v>
      </c>
      <c r="E6" s="37">
        <f>E5*16</f>
        <v>436800</v>
      </c>
      <c r="F6" s="41">
        <v>1000</v>
      </c>
    </row>
    <row r="7" spans="1:6" x14ac:dyDescent="0.3">
      <c r="A7" s="33" t="s">
        <v>113</v>
      </c>
      <c r="B7" s="20" t="s">
        <v>258</v>
      </c>
      <c r="C7" s="24" t="s">
        <v>251</v>
      </c>
      <c r="D7" s="69">
        <v>1.1200000000000001</v>
      </c>
      <c r="E7" s="37">
        <f>E6*17</f>
        <v>7425600</v>
      </c>
      <c r="F7" s="41">
        <v>1000</v>
      </c>
    </row>
    <row r="8" spans="1:6" x14ac:dyDescent="0.3">
      <c r="A8" s="33" t="s">
        <v>112</v>
      </c>
      <c r="B8" s="20" t="s">
        <v>256</v>
      </c>
      <c r="C8" s="24" t="s">
        <v>251</v>
      </c>
      <c r="D8" s="68">
        <v>1.1200000000000001</v>
      </c>
      <c r="E8" s="37">
        <f>E7*18</f>
        <v>133660800</v>
      </c>
      <c r="F8" s="41">
        <v>1000</v>
      </c>
    </row>
    <row r="9" spans="1:6" x14ac:dyDescent="0.3">
      <c r="A9" s="33" t="s">
        <v>101</v>
      </c>
      <c r="B9" s="20" t="s">
        <v>260</v>
      </c>
      <c r="C9" s="24" t="s">
        <v>251</v>
      </c>
      <c r="D9" s="69">
        <v>1.1200000000000001</v>
      </c>
      <c r="E9" s="37">
        <f>E8*19</f>
        <v>2539555200</v>
      </c>
      <c r="F9" s="41">
        <v>1000</v>
      </c>
    </row>
    <row r="10" spans="1:6" x14ac:dyDescent="0.3">
      <c r="A10" s="33" t="s">
        <v>106</v>
      </c>
      <c r="B10" s="20" t="s">
        <v>281</v>
      </c>
      <c r="C10" s="24" t="s">
        <v>251</v>
      </c>
      <c r="D10" s="68">
        <v>1.1200000000000001</v>
      </c>
      <c r="E10" s="37">
        <f>E9*20</f>
        <v>50791104000</v>
      </c>
      <c r="F10" s="41">
        <v>1000</v>
      </c>
    </row>
    <row r="11" spans="1:6" x14ac:dyDescent="0.3">
      <c r="A11" s="33" t="s">
        <v>111</v>
      </c>
      <c r="B11" s="20" t="s">
        <v>282</v>
      </c>
      <c r="C11" s="24" t="s">
        <v>251</v>
      </c>
      <c r="D11" s="69">
        <v>1.1200000000000001</v>
      </c>
      <c r="E11" s="37">
        <f>E10*21</f>
        <v>1066613184000</v>
      </c>
      <c r="F11" s="41">
        <v>1000</v>
      </c>
    </row>
    <row r="12" spans="1:6" x14ac:dyDescent="0.3">
      <c r="A12" s="33" t="s">
        <v>108</v>
      </c>
      <c r="B12" s="20" t="s">
        <v>283</v>
      </c>
      <c r="C12" s="24" t="s">
        <v>251</v>
      </c>
      <c r="D12" s="68">
        <v>1.1200000000000001</v>
      </c>
      <c r="E12" s="37">
        <f>E11*22</f>
        <v>23465490048000</v>
      </c>
      <c r="F12" s="41">
        <v>1000</v>
      </c>
    </row>
    <row r="13" spans="1:6" x14ac:dyDescent="0.3">
      <c r="A13" s="33" t="s">
        <v>99</v>
      </c>
      <c r="B13" s="20" t="s">
        <v>254</v>
      </c>
      <c r="C13" s="24" t="s">
        <v>251</v>
      </c>
      <c r="D13" s="69">
        <v>1.1200000000000001</v>
      </c>
      <c r="E13" s="37">
        <f>E12*23</f>
        <v>539706271104000</v>
      </c>
      <c r="F13" s="41">
        <v>1000</v>
      </c>
    </row>
    <row r="14" spans="1:6" x14ac:dyDescent="0.3">
      <c r="A14" s="33" t="s">
        <v>109</v>
      </c>
      <c r="B14" s="20" t="s">
        <v>253</v>
      </c>
      <c r="C14" s="24" t="s">
        <v>251</v>
      </c>
      <c r="D14" s="68">
        <v>1.1200000000000001</v>
      </c>
      <c r="E14" s="37">
        <f>E13*24</f>
        <v>1.2952950506496E+16</v>
      </c>
      <c r="F14" s="41">
        <v>1000</v>
      </c>
    </row>
    <row r="15" spans="1:6" x14ac:dyDescent="0.3">
      <c r="A15" s="33" t="s">
        <v>103</v>
      </c>
      <c r="B15" s="20" t="s">
        <v>272</v>
      </c>
      <c r="C15" s="24" t="s">
        <v>251</v>
      </c>
      <c r="D15" s="69">
        <v>1.1200000000000001</v>
      </c>
      <c r="E15" s="37">
        <f>E14*25</f>
        <v>3.238237626624E+17</v>
      </c>
      <c r="F15" s="41">
        <v>1000</v>
      </c>
    </row>
    <row r="16" spans="1:6" x14ac:dyDescent="0.3">
      <c r="A16" s="33" t="s">
        <v>104</v>
      </c>
      <c r="B16" s="20" t="s">
        <v>265</v>
      </c>
      <c r="C16" s="24" t="s">
        <v>251</v>
      </c>
      <c r="D16" s="68">
        <v>1.1200000000000001</v>
      </c>
      <c r="E16" s="37">
        <f>E15*26</f>
        <v>8.4194178292224E+18</v>
      </c>
      <c r="F16" s="41">
        <v>1000</v>
      </c>
    </row>
    <row r="17" spans="1:6" x14ac:dyDescent="0.3">
      <c r="A17" s="33" t="s">
        <v>110</v>
      </c>
      <c r="B17" s="20" t="s">
        <v>248</v>
      </c>
      <c r="C17" s="24" t="s">
        <v>251</v>
      </c>
      <c r="D17" s="69">
        <v>1.1200000000000001</v>
      </c>
      <c r="E17" s="37">
        <f>E16*27</f>
        <v>2.2732428138900482E+20</v>
      </c>
      <c r="F17" s="41">
        <v>1000</v>
      </c>
    </row>
    <row r="18" spans="1:6" x14ac:dyDescent="0.3">
      <c r="A18" s="33" t="s">
        <v>98</v>
      </c>
      <c r="B18" s="20" t="s">
        <v>212</v>
      </c>
      <c r="C18" s="24" t="s">
        <v>251</v>
      </c>
      <c r="D18" s="68">
        <v>1.1200000000000001</v>
      </c>
      <c r="E18" s="37">
        <f>E17*28</f>
        <v>6.3650798788921346E+21</v>
      </c>
      <c r="F18" s="41">
        <v>1000</v>
      </c>
    </row>
    <row r="19" spans="1:6" x14ac:dyDescent="0.3">
      <c r="A19" s="33" t="s">
        <v>115</v>
      </c>
      <c r="B19" s="20" t="s">
        <v>255</v>
      </c>
      <c r="C19" s="24" t="s">
        <v>251</v>
      </c>
      <c r="D19" s="69">
        <v>1.1200000000000001</v>
      </c>
      <c r="E19" s="37">
        <f>E18*29</f>
        <v>1.8458731648787191E+23</v>
      </c>
      <c r="F19" s="41">
        <v>1000</v>
      </c>
    </row>
    <row r="20" spans="1:6" x14ac:dyDescent="0.3">
      <c r="A20" s="33" t="s">
        <v>116</v>
      </c>
      <c r="B20" s="20" t="s">
        <v>216</v>
      </c>
      <c r="C20" s="24" t="s">
        <v>251</v>
      </c>
      <c r="D20" s="68">
        <v>1.1200000000000001</v>
      </c>
      <c r="E20" s="37">
        <f>E19*30</f>
        <v>5.5376194946361573E+24</v>
      </c>
      <c r="F20" s="41">
        <v>1000</v>
      </c>
    </row>
    <row r="21" spans="1:6" x14ac:dyDescent="0.3">
      <c r="A21" s="33" t="s">
        <v>114</v>
      </c>
      <c r="B21" s="20" t="s">
        <v>223</v>
      </c>
      <c r="C21" s="24" t="s">
        <v>251</v>
      </c>
      <c r="D21" s="69">
        <v>1.1200000000000001</v>
      </c>
      <c r="E21" s="37">
        <f>E20*31</f>
        <v>1.7166620433372088E+26</v>
      </c>
      <c r="F21" s="41">
        <v>1000</v>
      </c>
    </row>
  </sheetData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D966"/>
  </sheetPr>
  <dimension ref="A1:H25"/>
  <sheetViews>
    <sheetView zoomScaleNormal="100" zoomScaleSheetLayoutView="75" workbookViewId="0">
      <selection activeCell="E25" sqref="E25"/>
    </sheetView>
  </sheetViews>
  <sheetFormatPr defaultColWidth="9" defaultRowHeight="16.5" x14ac:dyDescent="0.3"/>
  <cols>
    <col min="1" max="1" width="11.375" bestFit="1" customWidth="1"/>
    <col min="2" max="2" width="13.75" bestFit="1" customWidth="1"/>
    <col min="3" max="3" width="5.5" bestFit="1" customWidth="1"/>
    <col min="4" max="4" width="6.5" bestFit="1" customWidth="1"/>
    <col min="5" max="5" width="33.25" bestFit="1" customWidth="1"/>
    <col min="6" max="6" width="9.625" bestFit="1" customWidth="1"/>
    <col min="7" max="7" width="35.5" bestFit="1" customWidth="1"/>
    <col min="8" max="9" width="9.625" bestFit="1" customWidth="1"/>
  </cols>
  <sheetData>
    <row r="1" spans="1:8" x14ac:dyDescent="0.3">
      <c r="A1" s="48" t="s">
        <v>353</v>
      </c>
      <c r="B1" s="48" t="s">
        <v>64</v>
      </c>
      <c r="C1" s="48" t="s">
        <v>247</v>
      </c>
      <c r="D1" s="48" t="s">
        <v>268</v>
      </c>
      <c r="E1" s="48" t="s">
        <v>81</v>
      </c>
      <c r="F1" s="48" t="s">
        <v>84</v>
      </c>
      <c r="G1" s="48" t="s">
        <v>386</v>
      </c>
      <c r="H1" s="48" t="s">
        <v>84</v>
      </c>
    </row>
    <row r="2" spans="1:8" x14ac:dyDescent="0.3">
      <c r="A2" s="33" t="s">
        <v>87</v>
      </c>
      <c r="B2" s="20" t="s">
        <v>237</v>
      </c>
      <c r="C2" s="47" t="s">
        <v>251</v>
      </c>
      <c r="D2" s="33">
        <v>1</v>
      </c>
      <c r="E2" s="37">
        <v>6</v>
      </c>
      <c r="F2" s="34">
        <v>6</v>
      </c>
      <c r="G2" s="38">
        <f>E2*102</f>
        <v>612</v>
      </c>
      <c r="H2" s="26">
        <v>612</v>
      </c>
    </row>
    <row r="3" spans="1:8" x14ac:dyDescent="0.3">
      <c r="A3" s="33" t="s">
        <v>90</v>
      </c>
      <c r="B3" s="20" t="s">
        <v>270</v>
      </c>
      <c r="C3" s="47" t="s">
        <v>251</v>
      </c>
      <c r="D3" s="33">
        <v>2</v>
      </c>
      <c r="E3" s="38">
        <v>144</v>
      </c>
      <c r="F3" s="34">
        <v>144</v>
      </c>
      <c r="G3" s="38">
        <f>E3*102</f>
        <v>14688</v>
      </c>
      <c r="H3" s="26" t="s">
        <v>273</v>
      </c>
    </row>
    <row r="4" spans="1:8" x14ac:dyDescent="0.3">
      <c r="A4" s="33" t="s">
        <v>89</v>
      </c>
      <c r="B4" s="20" t="s">
        <v>279</v>
      </c>
      <c r="C4" s="47" t="s">
        <v>251</v>
      </c>
      <c r="D4" s="33">
        <v>5</v>
      </c>
      <c r="E4" s="38">
        <v>2520</v>
      </c>
      <c r="F4" s="34" t="s">
        <v>290</v>
      </c>
      <c r="G4" s="38">
        <f t="shared" ref="G4:G21" si="0">E4*102</f>
        <v>257040</v>
      </c>
      <c r="H4" s="26" t="s">
        <v>267</v>
      </c>
    </row>
    <row r="5" spans="1:8" x14ac:dyDescent="0.3">
      <c r="A5" s="33" t="s">
        <v>92</v>
      </c>
      <c r="B5" s="20" t="s">
        <v>278</v>
      </c>
      <c r="C5" s="47" t="s">
        <v>251</v>
      </c>
      <c r="D5" s="33">
        <v>10</v>
      </c>
      <c r="E5" s="38">
        <v>40800</v>
      </c>
      <c r="F5" s="34" t="s">
        <v>285</v>
      </c>
      <c r="G5" s="38">
        <f t="shared" si="0"/>
        <v>4161600</v>
      </c>
      <c r="H5" s="26" t="s">
        <v>275</v>
      </c>
    </row>
    <row r="6" spans="1:8" x14ac:dyDescent="0.3">
      <c r="A6" s="33" t="s">
        <v>91</v>
      </c>
      <c r="B6" s="20" t="s">
        <v>262</v>
      </c>
      <c r="C6" s="47" t="s">
        <v>251</v>
      </c>
      <c r="D6" s="33">
        <v>30</v>
      </c>
      <c r="E6" s="38">
        <v>1200000</v>
      </c>
      <c r="F6" s="34" t="s">
        <v>296</v>
      </c>
      <c r="G6" s="38">
        <f t="shared" si="0"/>
        <v>122400000</v>
      </c>
      <c r="H6" s="26" t="s">
        <v>261</v>
      </c>
    </row>
    <row r="7" spans="1:8" x14ac:dyDescent="0.3">
      <c r="A7" s="33" t="s">
        <v>113</v>
      </c>
      <c r="B7" s="20" t="s">
        <v>258</v>
      </c>
      <c r="C7" s="47" t="s">
        <v>251</v>
      </c>
      <c r="D7" s="33">
        <v>60</v>
      </c>
      <c r="E7" s="38">
        <v>24000000</v>
      </c>
      <c r="F7" s="34" t="s">
        <v>299</v>
      </c>
      <c r="G7" s="38">
        <f t="shared" si="0"/>
        <v>2448000000</v>
      </c>
      <c r="H7" s="26" t="s">
        <v>297</v>
      </c>
    </row>
    <row r="8" spans="1:8" x14ac:dyDescent="0.3">
      <c r="A8" s="33" t="s">
        <v>112</v>
      </c>
      <c r="B8" s="20" t="s">
        <v>256</v>
      </c>
      <c r="C8" s="47" t="s">
        <v>251</v>
      </c>
      <c r="D8" s="33">
        <v>120</v>
      </c>
      <c r="E8" s="38">
        <v>480000000</v>
      </c>
      <c r="F8" s="34" t="s">
        <v>309</v>
      </c>
      <c r="G8" s="38">
        <f t="shared" si="0"/>
        <v>48960000000</v>
      </c>
      <c r="H8" s="26" t="s">
        <v>300</v>
      </c>
    </row>
    <row r="9" spans="1:8" x14ac:dyDescent="0.3">
      <c r="A9" s="33" t="s">
        <v>101</v>
      </c>
      <c r="B9" s="20" t="s">
        <v>260</v>
      </c>
      <c r="C9" s="47" t="s">
        <v>251</v>
      </c>
      <c r="D9" s="33">
        <v>300</v>
      </c>
      <c r="E9" s="38">
        <v>1440000000</v>
      </c>
      <c r="F9" s="34" t="s">
        <v>287</v>
      </c>
      <c r="G9" s="38">
        <f t="shared" si="0"/>
        <v>146880000000</v>
      </c>
      <c r="H9" s="26" t="s">
        <v>293</v>
      </c>
    </row>
    <row r="10" spans="1:8" x14ac:dyDescent="0.3">
      <c r="A10" s="33" t="s">
        <v>106</v>
      </c>
      <c r="B10" s="20" t="s">
        <v>281</v>
      </c>
      <c r="C10" s="47" t="s">
        <v>251</v>
      </c>
      <c r="D10" s="33">
        <v>600</v>
      </c>
      <c r="E10" s="42">
        <v>37800000000</v>
      </c>
      <c r="F10" s="34" t="s">
        <v>315</v>
      </c>
      <c r="G10" s="38">
        <f t="shared" si="0"/>
        <v>3855600000000</v>
      </c>
      <c r="H10" s="26" t="s">
        <v>314</v>
      </c>
    </row>
    <row r="11" spans="1:8" x14ac:dyDescent="0.3">
      <c r="A11" s="33" t="s">
        <v>111</v>
      </c>
      <c r="B11" s="20" t="s">
        <v>282</v>
      </c>
      <c r="C11" s="47" t="s">
        <v>251</v>
      </c>
      <c r="D11" s="33">
        <v>1800</v>
      </c>
      <c r="E11" s="42">
        <v>156000000000</v>
      </c>
      <c r="F11" s="34" t="s">
        <v>291</v>
      </c>
      <c r="G11" s="38">
        <f t="shared" si="0"/>
        <v>15912000000000</v>
      </c>
      <c r="H11" s="26" t="s">
        <v>304</v>
      </c>
    </row>
    <row r="12" spans="1:8" x14ac:dyDescent="0.3">
      <c r="A12" s="33" t="s">
        <v>108</v>
      </c>
      <c r="B12" s="20" t="s">
        <v>283</v>
      </c>
      <c r="C12" s="47" t="s">
        <v>251</v>
      </c>
      <c r="D12" s="33">
        <v>3600</v>
      </c>
      <c r="E12" s="42">
        <v>4800000000000</v>
      </c>
      <c r="F12" s="34" t="s">
        <v>310</v>
      </c>
      <c r="G12" s="38">
        <f t="shared" si="0"/>
        <v>489600000000000</v>
      </c>
      <c r="H12" s="26" t="s">
        <v>306</v>
      </c>
    </row>
    <row r="13" spans="1:8" x14ac:dyDescent="0.3">
      <c r="A13" s="33" t="s">
        <v>99</v>
      </c>
      <c r="B13" s="20" t="s">
        <v>254</v>
      </c>
      <c r="C13" s="47" t="s">
        <v>251</v>
      </c>
      <c r="D13" s="33">
        <v>180</v>
      </c>
      <c r="E13" s="42">
        <v>22000000000000</v>
      </c>
      <c r="F13" s="34" t="s">
        <v>312</v>
      </c>
      <c r="G13" s="42">
        <f t="shared" si="0"/>
        <v>2244000000000000</v>
      </c>
      <c r="H13" s="26" t="s">
        <v>307</v>
      </c>
    </row>
    <row r="14" spans="1:8" x14ac:dyDescent="0.3">
      <c r="A14" s="33" t="s">
        <v>109</v>
      </c>
      <c r="B14" s="20" t="s">
        <v>253</v>
      </c>
      <c r="C14" s="47" t="s">
        <v>251</v>
      </c>
      <c r="D14" s="33">
        <v>1800</v>
      </c>
      <c r="E14" s="42">
        <v>660000000000000</v>
      </c>
      <c r="F14" s="34" t="s">
        <v>311</v>
      </c>
      <c r="G14" s="42">
        <f t="shared" si="0"/>
        <v>6.732E+16</v>
      </c>
      <c r="H14" s="26" t="s">
        <v>303</v>
      </c>
    </row>
    <row r="15" spans="1:8" x14ac:dyDescent="0.3">
      <c r="A15" s="33" t="s">
        <v>103</v>
      </c>
      <c r="B15" s="20" t="s">
        <v>272</v>
      </c>
      <c r="C15" s="47" t="s">
        <v>251</v>
      </c>
      <c r="D15" s="33">
        <v>7200</v>
      </c>
      <c r="E15" s="42">
        <v>4.6E+16</v>
      </c>
      <c r="F15" s="34" t="s">
        <v>308</v>
      </c>
      <c r="G15" s="42">
        <f t="shared" si="0"/>
        <v>4.692E+18</v>
      </c>
      <c r="H15" s="26" t="s">
        <v>286</v>
      </c>
    </row>
    <row r="16" spans="1:8" x14ac:dyDescent="0.3">
      <c r="A16" s="33" t="s">
        <v>104</v>
      </c>
      <c r="B16" s="20" t="s">
        <v>265</v>
      </c>
      <c r="C16" s="47" t="s">
        <v>251</v>
      </c>
      <c r="D16" s="33">
        <v>120</v>
      </c>
      <c r="E16" s="42">
        <v>2.7E+16</v>
      </c>
      <c r="F16" s="34" t="s">
        <v>295</v>
      </c>
      <c r="G16" s="42">
        <f t="shared" si="0"/>
        <v>2.754E+18</v>
      </c>
      <c r="H16" s="26" t="s">
        <v>289</v>
      </c>
    </row>
    <row r="17" spans="1:8" x14ac:dyDescent="0.3">
      <c r="A17" s="33" t="s">
        <v>110</v>
      </c>
      <c r="B17" s="20" t="s">
        <v>248</v>
      </c>
      <c r="C17" s="47" t="s">
        <v>251</v>
      </c>
      <c r="D17" s="33">
        <v>60</v>
      </c>
      <c r="E17" s="42">
        <v>8.4E+16</v>
      </c>
      <c r="F17" s="34" t="s">
        <v>305</v>
      </c>
      <c r="G17" s="42">
        <f t="shared" si="0"/>
        <v>8.568E+18</v>
      </c>
      <c r="H17" s="26" t="s">
        <v>316</v>
      </c>
    </row>
    <row r="18" spans="1:8" x14ac:dyDescent="0.3">
      <c r="A18" s="33" t="s">
        <v>98</v>
      </c>
      <c r="B18" s="20" t="s">
        <v>212</v>
      </c>
      <c r="C18" s="47" t="s">
        <v>251</v>
      </c>
      <c r="D18" s="33">
        <v>600</v>
      </c>
      <c r="E18" s="42">
        <v>3E+20</v>
      </c>
      <c r="F18" s="34" t="s">
        <v>284</v>
      </c>
      <c r="G18" s="42">
        <f t="shared" si="0"/>
        <v>3.0599999999999998E+22</v>
      </c>
      <c r="H18" s="26" t="s">
        <v>321</v>
      </c>
    </row>
    <row r="19" spans="1:8" x14ac:dyDescent="0.3">
      <c r="A19" s="33" t="s">
        <v>115</v>
      </c>
      <c r="B19" s="20" t="s">
        <v>255</v>
      </c>
      <c r="C19" s="47" t="s">
        <v>251</v>
      </c>
      <c r="D19" s="33">
        <v>3600</v>
      </c>
      <c r="E19" s="42">
        <v>8.16E+22</v>
      </c>
      <c r="F19" s="34" t="s">
        <v>313</v>
      </c>
      <c r="G19" s="42">
        <f t="shared" si="0"/>
        <v>8.3232000000000002E+24</v>
      </c>
      <c r="H19" s="26" t="s">
        <v>317</v>
      </c>
    </row>
    <row r="20" spans="1:8" x14ac:dyDescent="0.3">
      <c r="A20" s="33" t="s">
        <v>116</v>
      </c>
      <c r="B20" s="20" t="s">
        <v>216</v>
      </c>
      <c r="C20" s="47" t="s">
        <v>251</v>
      </c>
      <c r="D20" s="33">
        <v>10800</v>
      </c>
      <c r="E20" s="42">
        <v>2.7899999999999999E+24</v>
      </c>
      <c r="F20" s="34" t="s">
        <v>292</v>
      </c>
      <c r="G20" s="42">
        <f t="shared" si="0"/>
        <v>2.8457999999999999E+26</v>
      </c>
      <c r="H20" s="26" t="s">
        <v>323</v>
      </c>
    </row>
    <row r="21" spans="1:8" x14ac:dyDescent="0.3">
      <c r="A21" s="33" t="s">
        <v>114</v>
      </c>
      <c r="B21" s="20" t="s">
        <v>223</v>
      </c>
      <c r="C21" s="47" t="s">
        <v>251</v>
      </c>
      <c r="D21" s="33">
        <v>300</v>
      </c>
      <c r="E21" s="42">
        <v>5.5799999999999999E+24</v>
      </c>
      <c r="F21" s="34" t="s">
        <v>302</v>
      </c>
      <c r="G21" s="42">
        <f t="shared" si="0"/>
        <v>5.6915999999999997E+26</v>
      </c>
      <c r="H21" s="26" t="s">
        <v>322</v>
      </c>
    </row>
    <row r="24" spans="1:8" x14ac:dyDescent="0.3">
      <c r="E24" s="115"/>
    </row>
    <row r="25" spans="1:8" x14ac:dyDescent="0.3">
      <c r="F25" s="115"/>
    </row>
  </sheetData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8CBAC"/>
  </sheetPr>
  <dimension ref="B1:Q30"/>
  <sheetViews>
    <sheetView zoomScaleNormal="100" zoomScaleSheetLayoutView="75" workbookViewId="0">
      <selection activeCell="D21" sqref="D21"/>
    </sheetView>
  </sheetViews>
  <sheetFormatPr defaultColWidth="4.25" defaultRowHeight="16.5" x14ac:dyDescent="0.3"/>
  <cols>
    <col min="1" max="1" width="4.25" style="4"/>
    <col min="2" max="2" width="9" style="4" customWidth="1"/>
    <col min="3" max="3" width="12.5" style="4" bestFit="1" customWidth="1"/>
    <col min="4" max="4" width="52.625" style="4" bestFit="1" customWidth="1"/>
    <col min="5" max="5" width="20.625" style="4" bestFit="1" customWidth="1"/>
    <col min="6" max="6" width="22.25" style="4" customWidth="1"/>
    <col min="7" max="10" width="4.25" style="4"/>
    <col min="11" max="11" width="4.5" style="4" bestFit="1" customWidth="1"/>
    <col min="12" max="16384" width="4.25" style="4"/>
  </cols>
  <sheetData>
    <row r="1" spans="2:8" x14ac:dyDescent="0.3">
      <c r="B1" s="59"/>
      <c r="H1" s="63"/>
    </row>
    <row r="2" spans="2:8" ht="16.5" customHeight="1" x14ac:dyDescent="0.3">
      <c r="B2" s="164" t="s">
        <v>55</v>
      </c>
      <c r="C2" s="165"/>
      <c r="D2" s="165"/>
      <c r="E2" s="165"/>
      <c r="F2" s="166"/>
      <c r="H2" s="2"/>
    </row>
    <row r="3" spans="2:8" x14ac:dyDescent="0.3">
      <c r="B3" s="167"/>
      <c r="C3" s="168"/>
      <c r="D3" s="168"/>
      <c r="E3" s="168"/>
      <c r="F3" s="169"/>
    </row>
    <row r="4" spans="2:8" x14ac:dyDescent="0.3">
      <c r="B4" s="167"/>
      <c r="C4" s="168"/>
      <c r="D4" s="168"/>
      <c r="E4" s="168"/>
      <c r="F4" s="169"/>
      <c r="G4" s="2"/>
    </row>
    <row r="5" spans="2:8" x14ac:dyDescent="0.3">
      <c r="B5" s="170"/>
      <c r="C5" s="171"/>
      <c r="D5" s="171"/>
      <c r="E5" s="171"/>
      <c r="F5" s="172"/>
      <c r="G5" s="63"/>
    </row>
    <row r="7" spans="2:8" x14ac:dyDescent="0.3">
      <c r="B7" s="64" t="s">
        <v>132</v>
      </c>
    </row>
    <row r="8" spans="2:8" x14ac:dyDescent="0.3">
      <c r="B8" s="63"/>
      <c r="C8" s="63"/>
      <c r="D8" s="63"/>
      <c r="E8" s="63"/>
      <c r="F8" s="63"/>
    </row>
    <row r="9" spans="2:8" x14ac:dyDescent="0.3">
      <c r="B9" s="157" t="s">
        <v>373</v>
      </c>
      <c r="C9" s="72" t="s">
        <v>374</v>
      </c>
      <c r="D9" s="61" t="s">
        <v>385</v>
      </c>
      <c r="E9" s="61" t="s">
        <v>390</v>
      </c>
      <c r="F9" s="61" t="s">
        <v>391</v>
      </c>
    </row>
    <row r="10" spans="2:8" x14ac:dyDescent="0.3">
      <c r="B10" s="157"/>
      <c r="C10" s="161" t="s">
        <v>408</v>
      </c>
      <c r="D10" s="74" t="s">
        <v>231</v>
      </c>
      <c r="E10" s="160" t="s">
        <v>388</v>
      </c>
      <c r="F10" s="155" t="s">
        <v>204</v>
      </c>
      <c r="G10" s="63"/>
    </row>
    <row r="11" spans="2:8" ht="16.5" customHeight="1" x14ac:dyDescent="0.3">
      <c r="B11" s="157"/>
      <c r="C11" s="161"/>
      <c r="D11" s="75" t="s">
        <v>455</v>
      </c>
      <c r="E11" s="160"/>
      <c r="F11" s="156"/>
      <c r="G11" s="63"/>
    </row>
    <row r="12" spans="2:8" ht="16.5" customHeight="1" x14ac:dyDescent="0.3">
      <c r="B12" s="157"/>
      <c r="C12" s="161" t="s">
        <v>433</v>
      </c>
      <c r="D12" s="74" t="s">
        <v>69</v>
      </c>
      <c r="E12" s="160" t="s">
        <v>222</v>
      </c>
      <c r="F12" s="155" t="s">
        <v>208</v>
      </c>
      <c r="G12" s="63"/>
    </row>
    <row r="13" spans="2:8" ht="16.5" customHeight="1" x14ac:dyDescent="0.3">
      <c r="B13" s="157"/>
      <c r="C13" s="161"/>
      <c r="D13" s="74" t="s">
        <v>201</v>
      </c>
      <c r="E13" s="160"/>
      <c r="F13" s="156"/>
    </row>
    <row r="14" spans="2:8" x14ac:dyDescent="0.3">
      <c r="B14" s="157"/>
      <c r="C14" s="161" t="s">
        <v>371</v>
      </c>
      <c r="D14" s="74" t="s">
        <v>60</v>
      </c>
      <c r="E14" s="160" t="s">
        <v>59</v>
      </c>
      <c r="F14" s="155" t="s">
        <v>456</v>
      </c>
    </row>
    <row r="15" spans="2:8" ht="16.5" customHeight="1" x14ac:dyDescent="0.3">
      <c r="B15" s="157"/>
      <c r="C15" s="161"/>
      <c r="D15" s="74" t="s">
        <v>328</v>
      </c>
      <c r="E15" s="160"/>
      <c r="F15" s="156"/>
    </row>
    <row r="16" spans="2:8" ht="16.5" customHeight="1" x14ac:dyDescent="0.3">
      <c r="B16" s="157" t="s">
        <v>224</v>
      </c>
      <c r="C16" s="72" t="s">
        <v>374</v>
      </c>
      <c r="D16" s="61" t="s">
        <v>404</v>
      </c>
      <c r="E16" s="162" t="s">
        <v>391</v>
      </c>
      <c r="F16" s="163"/>
    </row>
    <row r="17" spans="2:17" x14ac:dyDescent="0.3">
      <c r="B17" s="157"/>
      <c r="C17" s="71" t="s">
        <v>388</v>
      </c>
      <c r="D17" s="62" t="s">
        <v>566</v>
      </c>
      <c r="E17" s="158" t="s">
        <v>70</v>
      </c>
      <c r="F17" s="159"/>
    </row>
    <row r="18" spans="2:17" ht="16.5" customHeight="1" x14ac:dyDescent="0.3">
      <c r="B18" s="157"/>
      <c r="C18" s="71" t="s">
        <v>415</v>
      </c>
      <c r="D18" s="62" t="s">
        <v>210</v>
      </c>
      <c r="E18" s="158" t="s">
        <v>202</v>
      </c>
      <c r="F18" s="159"/>
    </row>
    <row r="19" spans="2:17" x14ac:dyDescent="0.3">
      <c r="Q19" s="70"/>
    </row>
    <row r="21" spans="2:17" x14ac:dyDescent="0.3">
      <c r="B21" s="3"/>
      <c r="C21" s="3"/>
      <c r="D21" s="3"/>
      <c r="E21" s="3"/>
      <c r="F21" s="3"/>
    </row>
    <row r="22" spans="2:17" x14ac:dyDescent="0.3">
      <c r="B22" s="3"/>
      <c r="C22" s="3"/>
      <c r="E22" s="3"/>
      <c r="F22" s="3"/>
    </row>
    <row r="23" spans="2:17" x14ac:dyDescent="0.3">
      <c r="B23" s="3"/>
      <c r="C23" s="3"/>
      <c r="E23" s="3"/>
      <c r="F23" s="3"/>
    </row>
    <row r="24" spans="2:17" x14ac:dyDescent="0.3">
      <c r="B24" s="3"/>
      <c r="C24" s="3"/>
      <c r="E24" s="3"/>
      <c r="F24" s="3"/>
    </row>
    <row r="25" spans="2:17" x14ac:dyDescent="0.3">
      <c r="B25" s="3"/>
      <c r="C25" s="3"/>
      <c r="E25" s="3"/>
      <c r="F25" s="3"/>
    </row>
    <row r="26" spans="2:17" x14ac:dyDescent="0.3">
      <c r="B26" s="3"/>
      <c r="C26" s="3"/>
      <c r="D26" s="3"/>
      <c r="E26" s="3"/>
      <c r="F26" s="3"/>
    </row>
    <row r="27" spans="2:17" x14ac:dyDescent="0.3">
      <c r="B27" s="3"/>
      <c r="C27" s="3"/>
      <c r="D27" s="3"/>
      <c r="E27" s="3"/>
      <c r="F27" s="3"/>
    </row>
    <row r="28" spans="2:17" x14ac:dyDescent="0.3">
      <c r="B28" s="3"/>
      <c r="C28" s="3"/>
      <c r="D28" s="3"/>
      <c r="E28" s="73"/>
      <c r="F28" s="3"/>
    </row>
    <row r="29" spans="2:17" x14ac:dyDescent="0.3">
      <c r="B29" s="3"/>
      <c r="C29" s="3"/>
      <c r="D29" s="3"/>
      <c r="E29" s="3"/>
      <c r="F29" s="3"/>
    </row>
    <row r="30" spans="2:17" x14ac:dyDescent="0.3">
      <c r="B30" s="3"/>
      <c r="C30" s="3"/>
      <c r="D30" s="3"/>
      <c r="E30" s="3"/>
      <c r="F30" s="3"/>
    </row>
  </sheetData>
  <mergeCells count="15">
    <mergeCell ref="B2:F5"/>
    <mergeCell ref="C10:C11"/>
    <mergeCell ref="E10:E11"/>
    <mergeCell ref="C12:C13"/>
    <mergeCell ref="E12:E13"/>
    <mergeCell ref="F14:F15"/>
    <mergeCell ref="B16:B18"/>
    <mergeCell ref="B9:B15"/>
    <mergeCell ref="E17:F17"/>
    <mergeCell ref="E18:F18"/>
    <mergeCell ref="F10:F11"/>
    <mergeCell ref="F12:F13"/>
    <mergeCell ref="E14:E15"/>
    <mergeCell ref="C14:C15"/>
    <mergeCell ref="E16:F16"/>
  </mergeCells>
  <phoneticPr fontId="15" type="noConversion"/>
  <pageMargins left="0.69999998807907104" right="0.69999998807907104" top="0.75" bottom="0.75" header="0.30000001192092896" footer="0.300000011920928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FFD966"/>
  </sheetPr>
  <dimension ref="A1:F101"/>
  <sheetViews>
    <sheetView zoomScaleNormal="100" zoomScaleSheetLayoutView="75" workbookViewId="0">
      <selection activeCell="E2" sqref="E2"/>
    </sheetView>
  </sheetViews>
  <sheetFormatPr defaultColWidth="9" defaultRowHeight="16.5" x14ac:dyDescent="0.3"/>
  <cols>
    <col min="1" max="1" width="11.375" bestFit="1" customWidth="1"/>
    <col min="2" max="2" width="13" style="27" bestFit="1" customWidth="1"/>
    <col min="3" max="3" width="14.625" bestFit="1" customWidth="1"/>
    <col min="4" max="4" width="18.375" bestFit="1" customWidth="1"/>
    <col min="5" max="5" width="11.375" bestFit="1" customWidth="1"/>
    <col min="6" max="6" width="11.875" bestFit="1" customWidth="1"/>
    <col min="7" max="7" width="10.25" customWidth="1"/>
  </cols>
  <sheetData>
    <row r="1" spans="1:6" x14ac:dyDescent="0.3">
      <c r="A1" s="25" t="s">
        <v>77</v>
      </c>
      <c r="B1" s="28" t="s">
        <v>387</v>
      </c>
      <c r="C1" s="25" t="s">
        <v>235</v>
      </c>
      <c r="D1" s="25" t="s">
        <v>251</v>
      </c>
      <c r="E1" s="25" t="s">
        <v>85</v>
      </c>
      <c r="F1" s="14"/>
    </row>
    <row r="2" spans="1:6" x14ac:dyDescent="0.3">
      <c r="A2" s="1">
        <v>1</v>
      </c>
      <c r="B2" s="29">
        <v>570</v>
      </c>
      <c r="C2" s="29">
        <f>B2*5</f>
        <v>2850</v>
      </c>
      <c r="D2" s="29">
        <v>4.5600000000000005</v>
      </c>
      <c r="E2" s="29">
        <v>1</v>
      </c>
      <c r="F2" s="120"/>
    </row>
    <row r="3" spans="1:6" x14ac:dyDescent="0.3">
      <c r="A3" s="1">
        <v>2</v>
      </c>
      <c r="B3" s="29">
        <f>B2*1.15</f>
        <v>655.5</v>
      </c>
      <c r="C3" s="29">
        <f t="shared" ref="C3:C66" si="0">B3*5</f>
        <v>3277.5</v>
      </c>
      <c r="D3" s="29">
        <v>10.488</v>
      </c>
      <c r="E3" s="29">
        <f>E2*1.05</f>
        <v>1.05</v>
      </c>
      <c r="F3" s="120"/>
    </row>
    <row r="4" spans="1:6" x14ac:dyDescent="0.3">
      <c r="A4" s="1">
        <v>3</v>
      </c>
      <c r="B4" s="29">
        <f t="shared" ref="B4:B67" si="1">B3*1.15</f>
        <v>753.82499999999993</v>
      </c>
      <c r="C4" s="29">
        <f t="shared" si="0"/>
        <v>3769.1249999999995</v>
      </c>
      <c r="D4" s="29">
        <v>18.091799999999999</v>
      </c>
      <c r="E4" s="29">
        <f t="shared" ref="E4:E67" si="2">E3*1.05</f>
        <v>1.1025</v>
      </c>
      <c r="F4" s="120"/>
    </row>
    <row r="5" spans="1:6" x14ac:dyDescent="0.3">
      <c r="A5" s="1">
        <v>4</v>
      </c>
      <c r="B5" s="29">
        <f t="shared" si="1"/>
        <v>866.89874999999984</v>
      </c>
      <c r="C5" s="29">
        <f t="shared" si="0"/>
        <v>4334.4937499999996</v>
      </c>
      <c r="D5" s="29">
        <v>27.740759999999995</v>
      </c>
      <c r="E5" s="29">
        <f t="shared" si="2"/>
        <v>1.1576250000000001</v>
      </c>
      <c r="F5" s="120"/>
    </row>
    <row r="6" spans="1:6" x14ac:dyDescent="0.3">
      <c r="A6" s="1">
        <v>5</v>
      </c>
      <c r="B6" s="29">
        <f t="shared" si="1"/>
        <v>996.93356249999977</v>
      </c>
      <c r="C6" s="29">
        <f t="shared" si="0"/>
        <v>4984.6678124999989</v>
      </c>
      <c r="D6" s="29">
        <v>39.87734249999999</v>
      </c>
      <c r="E6" s="29">
        <f t="shared" si="2"/>
        <v>1.2155062500000002</v>
      </c>
      <c r="F6" s="120"/>
    </row>
    <row r="7" spans="1:6" x14ac:dyDescent="0.3">
      <c r="A7" s="1">
        <v>6</v>
      </c>
      <c r="B7" s="29">
        <f t="shared" si="1"/>
        <v>1146.4735968749997</v>
      </c>
      <c r="C7" s="29">
        <f t="shared" si="0"/>
        <v>5732.3679843749978</v>
      </c>
      <c r="D7" s="29">
        <v>55.03073264999999</v>
      </c>
      <c r="E7" s="29">
        <f t="shared" si="2"/>
        <v>1.2762815625000004</v>
      </c>
      <c r="F7" s="120"/>
    </row>
    <row r="8" spans="1:6" x14ac:dyDescent="0.3">
      <c r="A8" s="1">
        <v>7</v>
      </c>
      <c r="B8" s="29">
        <f t="shared" si="1"/>
        <v>1318.4446364062494</v>
      </c>
      <c r="C8" s="29">
        <f t="shared" si="0"/>
        <v>6592.2231820312472</v>
      </c>
      <c r="D8" s="29">
        <v>73.832899638749964</v>
      </c>
      <c r="E8" s="29">
        <f t="shared" si="2"/>
        <v>1.3400956406250004</v>
      </c>
      <c r="F8" s="120"/>
    </row>
    <row r="9" spans="1:6" x14ac:dyDescent="0.3">
      <c r="A9" s="1">
        <v>8</v>
      </c>
      <c r="B9" s="29">
        <f t="shared" si="1"/>
        <v>1516.2113318671868</v>
      </c>
      <c r="C9" s="29">
        <f t="shared" si="0"/>
        <v>7581.0566593359345</v>
      </c>
      <c r="D9" s="29">
        <v>97.037525239499956</v>
      </c>
      <c r="E9" s="29">
        <f t="shared" si="2"/>
        <v>1.4071004226562505</v>
      </c>
      <c r="F9" s="120"/>
    </row>
    <row r="10" spans="1:6" x14ac:dyDescent="0.3">
      <c r="A10" s="1">
        <v>9</v>
      </c>
      <c r="B10" s="29">
        <f t="shared" si="1"/>
        <v>1743.6430316472647</v>
      </c>
      <c r="C10" s="29">
        <f t="shared" si="0"/>
        <v>8718.215158236324</v>
      </c>
      <c r="D10" s="29">
        <v>125.54229827860306</v>
      </c>
      <c r="E10" s="29">
        <f t="shared" si="2"/>
        <v>1.477455443789063</v>
      </c>
      <c r="F10" s="120"/>
    </row>
    <row r="11" spans="1:6" x14ac:dyDescent="0.3">
      <c r="A11" s="1">
        <v>10</v>
      </c>
      <c r="B11" s="29">
        <f t="shared" si="1"/>
        <v>2005.1894863943542</v>
      </c>
      <c r="C11" s="29">
        <f>B11*5</f>
        <v>10025.94743197177</v>
      </c>
      <c r="D11" s="29">
        <v>160.41515891154833</v>
      </c>
      <c r="E11" s="29">
        <f t="shared" si="2"/>
        <v>1.5513282159785162</v>
      </c>
      <c r="F11" s="120"/>
    </row>
    <row r="12" spans="1:6" x14ac:dyDescent="0.3">
      <c r="A12" s="1">
        <v>11</v>
      </c>
      <c r="B12" s="29">
        <f t="shared" si="1"/>
        <v>2305.9679093535069</v>
      </c>
      <c r="C12" s="29">
        <f>B12*5</f>
        <v>11529.839546767535</v>
      </c>
      <c r="D12" s="29">
        <v>202.92517602310863</v>
      </c>
      <c r="E12" s="29">
        <f t="shared" si="2"/>
        <v>1.628894626777442</v>
      </c>
      <c r="F12" s="120"/>
    </row>
    <row r="13" spans="1:6" x14ac:dyDescent="0.3">
      <c r="A13" s="1">
        <v>12</v>
      </c>
      <c r="B13" s="29">
        <f t="shared" si="1"/>
        <v>2651.8630957565329</v>
      </c>
      <c r="C13" s="29">
        <f t="shared" si="0"/>
        <v>13259.315478782664</v>
      </c>
      <c r="D13" s="29">
        <v>254.57885719262717</v>
      </c>
      <c r="E13" s="29">
        <f t="shared" si="2"/>
        <v>1.7103393581163142</v>
      </c>
      <c r="F13" s="120"/>
    </row>
    <row r="14" spans="1:6" x14ac:dyDescent="0.3">
      <c r="A14" s="1">
        <v>13</v>
      </c>
      <c r="B14" s="29">
        <f t="shared" si="1"/>
        <v>3049.6425601200126</v>
      </c>
      <c r="C14" s="29">
        <f t="shared" si="0"/>
        <v>15248.212800600064</v>
      </c>
      <c r="D14" s="29">
        <v>317.1628262524813</v>
      </c>
      <c r="E14" s="29">
        <f t="shared" si="2"/>
        <v>1.7958563260221301</v>
      </c>
      <c r="F14" s="120"/>
    </row>
    <row r="15" spans="1:6" x14ac:dyDescent="0.3">
      <c r="A15" s="1">
        <v>14</v>
      </c>
      <c r="B15" s="29">
        <f t="shared" si="1"/>
        <v>3507.0889441380141</v>
      </c>
      <c r="C15" s="29">
        <f t="shared" si="0"/>
        <v>17535.44472069007</v>
      </c>
      <c r="D15" s="29">
        <v>392.79396174345754</v>
      </c>
      <c r="E15" s="29">
        <f t="shared" si="2"/>
        <v>1.8856491423232367</v>
      </c>
      <c r="F15" s="120"/>
    </row>
    <row r="16" spans="1:6" x14ac:dyDescent="0.3">
      <c r="A16" s="1">
        <v>15</v>
      </c>
      <c r="B16" s="29">
        <f t="shared" si="1"/>
        <v>4033.1522857587161</v>
      </c>
      <c r="C16" s="29">
        <f t="shared" si="0"/>
        <v>20165.761428793579</v>
      </c>
      <c r="D16" s="29">
        <v>483.97827429104598</v>
      </c>
      <c r="E16" s="29">
        <f t="shared" si="2"/>
        <v>1.9799315994393987</v>
      </c>
      <c r="F16" s="120"/>
    </row>
    <row r="17" spans="1:6" x14ac:dyDescent="0.3">
      <c r="A17" s="1">
        <v>16</v>
      </c>
      <c r="B17" s="29">
        <f t="shared" si="1"/>
        <v>4638.1251286225233</v>
      </c>
      <c r="C17" s="29">
        <f t="shared" si="0"/>
        <v>23190.625643112617</v>
      </c>
      <c r="D17" s="29">
        <v>593.68001646368305</v>
      </c>
      <c r="E17" s="29">
        <f t="shared" si="2"/>
        <v>2.0789281794113688</v>
      </c>
      <c r="F17" s="120"/>
    </row>
    <row r="18" spans="1:6" x14ac:dyDescent="0.3">
      <c r="A18" s="1">
        <v>17</v>
      </c>
      <c r="B18" s="29">
        <f t="shared" si="1"/>
        <v>5333.8438979159018</v>
      </c>
      <c r="C18" s="29">
        <f t="shared" si="0"/>
        <v>26669.219489579511</v>
      </c>
      <c r="D18" s="29">
        <v>725.40277011656258</v>
      </c>
      <c r="E18" s="29">
        <f t="shared" si="2"/>
        <v>2.1828745883819374</v>
      </c>
      <c r="F18" s="120"/>
    </row>
    <row r="19" spans="1:6" x14ac:dyDescent="0.3">
      <c r="A19" s="1">
        <v>18</v>
      </c>
      <c r="B19" s="29">
        <f t="shared" si="1"/>
        <v>6133.9204826032865</v>
      </c>
      <c r="C19" s="29">
        <f t="shared" si="0"/>
        <v>30669.602413016433</v>
      </c>
      <c r="D19" s="29">
        <v>883.28454949487332</v>
      </c>
      <c r="E19" s="29">
        <f t="shared" si="2"/>
        <v>2.2920183178010345</v>
      </c>
      <c r="F19" s="120"/>
    </row>
    <row r="20" spans="1:6" x14ac:dyDescent="0.3">
      <c r="A20" s="1">
        <v>19</v>
      </c>
      <c r="B20" s="29">
        <f t="shared" si="1"/>
        <v>7054.0085549937785</v>
      </c>
      <c r="C20" s="29">
        <f t="shared" si="0"/>
        <v>35270.04277496889</v>
      </c>
      <c r="D20" s="29">
        <v>1072.2093003590544</v>
      </c>
      <c r="E20" s="29">
        <f t="shared" si="2"/>
        <v>2.4066192336910861</v>
      </c>
      <c r="F20" s="120"/>
    </row>
    <row r="21" spans="1:6" x14ac:dyDescent="0.3">
      <c r="A21" s="1">
        <v>20</v>
      </c>
      <c r="B21" s="29">
        <f t="shared" si="1"/>
        <v>8112.1098382428445</v>
      </c>
      <c r="C21" s="29">
        <f t="shared" si="0"/>
        <v>40560.549191214224</v>
      </c>
      <c r="D21" s="29">
        <v>1297.9375741188551</v>
      </c>
      <c r="E21" s="29">
        <f t="shared" si="2"/>
        <v>2.5269501953756404</v>
      </c>
      <c r="F21" s="120"/>
    </row>
    <row r="22" spans="1:6" x14ac:dyDescent="0.3">
      <c r="A22" s="1">
        <v>21</v>
      </c>
      <c r="B22" s="29">
        <f t="shared" si="1"/>
        <v>9328.9263139792711</v>
      </c>
      <c r="C22" s="29">
        <f t="shared" si="0"/>
        <v>46644.631569896359</v>
      </c>
      <c r="D22" s="29">
        <v>1567.2596207485176</v>
      </c>
      <c r="E22" s="29">
        <f t="shared" si="2"/>
        <v>2.6532977051444226</v>
      </c>
      <c r="F22" s="120"/>
    </row>
    <row r="23" spans="1:6" x14ac:dyDescent="0.3">
      <c r="A23" s="1">
        <v>22</v>
      </c>
      <c r="B23" s="29">
        <f t="shared" si="1"/>
        <v>10728.265261076162</v>
      </c>
      <c r="C23" s="29">
        <f t="shared" si="0"/>
        <v>53641.326305380804</v>
      </c>
      <c r="D23" s="29">
        <v>1888.1746859494044</v>
      </c>
      <c r="E23" s="29">
        <f t="shared" si="2"/>
        <v>2.7859625904016441</v>
      </c>
      <c r="F23" s="120"/>
    </row>
    <row r="24" spans="1:6" x14ac:dyDescent="0.3">
      <c r="A24" s="1">
        <v>23</v>
      </c>
      <c r="B24" s="29">
        <f t="shared" si="1"/>
        <v>12337.505050237585</v>
      </c>
      <c r="C24" s="29">
        <f t="shared" si="0"/>
        <v>61687.525251187923</v>
      </c>
      <c r="D24" s="29">
        <v>2270.1009292437157</v>
      </c>
      <c r="E24" s="29">
        <f t="shared" si="2"/>
        <v>2.9252607199217264</v>
      </c>
      <c r="F24" s="120"/>
    </row>
    <row r="25" spans="1:6" x14ac:dyDescent="0.3">
      <c r="A25" s="1">
        <v>24</v>
      </c>
      <c r="B25" s="29">
        <f t="shared" si="1"/>
        <v>14188.130807773221</v>
      </c>
      <c r="C25" s="29">
        <f t="shared" si="0"/>
        <v>70940.654038866109</v>
      </c>
      <c r="D25" s="29">
        <v>2724.1211150924587</v>
      </c>
      <c r="E25" s="29">
        <f t="shared" si="2"/>
        <v>3.0715237559178128</v>
      </c>
      <c r="F25" s="120"/>
    </row>
    <row r="26" spans="1:6" x14ac:dyDescent="0.3">
      <c r="A26" s="1">
        <v>25</v>
      </c>
      <c r="B26" s="29">
        <f t="shared" si="1"/>
        <v>16316.350428939202</v>
      </c>
      <c r="C26" s="29">
        <f t="shared" si="0"/>
        <v>81581.752144696016</v>
      </c>
      <c r="D26" s="29">
        <v>3263.2700857878403</v>
      </c>
      <c r="E26" s="29">
        <f t="shared" si="2"/>
        <v>3.2250999437137038</v>
      </c>
      <c r="F26" s="120"/>
    </row>
    <row r="27" spans="1:6" x14ac:dyDescent="0.3">
      <c r="A27" s="1">
        <v>26</v>
      </c>
      <c r="B27" s="29">
        <f t="shared" si="1"/>
        <v>18763.802993280082</v>
      </c>
      <c r="C27" s="29">
        <f t="shared" si="0"/>
        <v>93819.014966400413</v>
      </c>
      <c r="D27" s="29">
        <v>3902.8710226022567</v>
      </c>
      <c r="E27" s="29">
        <f t="shared" si="2"/>
        <v>3.3863549408993889</v>
      </c>
      <c r="F27" s="120"/>
    </row>
    <row r="28" spans="1:6" x14ac:dyDescent="0.3">
      <c r="A28" s="1">
        <v>27</v>
      </c>
      <c r="B28" s="29">
        <f t="shared" si="1"/>
        <v>21578.373442272092</v>
      </c>
      <c r="C28" s="29">
        <f t="shared" si="0"/>
        <v>107891.86721136046</v>
      </c>
      <c r="D28" s="29">
        <v>4660.9286635307717</v>
      </c>
      <c r="E28" s="29">
        <f t="shared" si="2"/>
        <v>3.5556726879443583</v>
      </c>
      <c r="F28" s="120"/>
    </row>
    <row r="29" spans="1:6" x14ac:dyDescent="0.3">
      <c r="A29" s="1">
        <v>28</v>
      </c>
      <c r="B29" s="29">
        <f t="shared" si="1"/>
        <v>24815.129458612904</v>
      </c>
      <c r="C29" s="29">
        <f t="shared" si="0"/>
        <v>124075.64729306453</v>
      </c>
      <c r="D29" s="29">
        <v>5558.5889987292903</v>
      </c>
      <c r="E29" s="29">
        <f t="shared" si="2"/>
        <v>3.7334563223415764</v>
      </c>
      <c r="F29" s="120"/>
    </row>
    <row r="30" spans="1:6" x14ac:dyDescent="0.3">
      <c r="A30" s="1">
        <v>29</v>
      </c>
      <c r="B30" s="29">
        <f t="shared" si="1"/>
        <v>28537.398877404838</v>
      </c>
      <c r="C30" s="29">
        <f t="shared" si="0"/>
        <v>142686.9943870242</v>
      </c>
      <c r="D30" s="29">
        <v>6620.6765395579223</v>
      </c>
      <c r="E30" s="29">
        <f t="shared" si="2"/>
        <v>3.9201291384586554</v>
      </c>
      <c r="F30" s="120"/>
    </row>
    <row r="31" spans="1:6" x14ac:dyDescent="0.3">
      <c r="A31" s="1">
        <v>30</v>
      </c>
      <c r="B31" s="29">
        <f t="shared" si="1"/>
        <v>32818.008709015558</v>
      </c>
      <c r="C31" s="29">
        <f>B31*7</f>
        <v>229726.0609631089</v>
      </c>
      <c r="D31" s="29">
        <v>7876.3220901637342</v>
      </c>
      <c r="E31" s="29">
        <f t="shared" si="2"/>
        <v>4.1161355953815884</v>
      </c>
      <c r="F31" s="120"/>
    </row>
    <row r="32" spans="1:6" x14ac:dyDescent="0.3">
      <c r="A32" s="1">
        <v>31</v>
      </c>
      <c r="B32" s="29">
        <f t="shared" si="1"/>
        <v>37740.710015367891</v>
      </c>
      <c r="C32" s="29">
        <f>B32*5</f>
        <v>188703.55007683946</v>
      </c>
      <c r="D32" s="29">
        <v>9359.6960838112373</v>
      </c>
      <c r="E32" s="29">
        <f t="shared" si="2"/>
        <v>4.3219423751506678</v>
      </c>
      <c r="F32" s="120"/>
    </row>
    <row r="33" spans="1:6" x14ac:dyDescent="0.3">
      <c r="A33" s="1">
        <v>32</v>
      </c>
      <c r="B33" s="29">
        <f t="shared" si="1"/>
        <v>43401.816517673069</v>
      </c>
      <c r="C33" s="29">
        <f t="shared" si="0"/>
        <v>217009.08258836536</v>
      </c>
      <c r="D33" s="29">
        <v>11110.865028524306</v>
      </c>
      <c r="E33" s="29">
        <f t="shared" si="2"/>
        <v>4.5380394939082018</v>
      </c>
      <c r="F33" s="120"/>
    </row>
    <row r="34" spans="1:6" x14ac:dyDescent="0.3">
      <c r="A34" s="1">
        <v>33</v>
      </c>
      <c r="B34" s="29">
        <f t="shared" si="1"/>
        <v>49912.088995324026</v>
      </c>
      <c r="C34" s="29">
        <f t="shared" si="0"/>
        <v>249560.44497662014</v>
      </c>
      <c r="D34" s="29">
        <v>13176.791494765543</v>
      </c>
      <c r="E34" s="29">
        <f t="shared" si="2"/>
        <v>4.7649414686036122</v>
      </c>
      <c r="F34" s="120"/>
    </row>
    <row r="35" spans="1:6" x14ac:dyDescent="0.3">
      <c r="A35" s="1">
        <v>34</v>
      </c>
      <c r="B35" s="29">
        <f t="shared" si="1"/>
        <v>57398.902344622627</v>
      </c>
      <c r="C35" s="29">
        <f t="shared" si="0"/>
        <v>286994.51172311313</v>
      </c>
      <c r="D35" s="29">
        <v>15612.501437737355</v>
      </c>
      <c r="E35" s="29">
        <f t="shared" si="2"/>
        <v>5.0031885420337927</v>
      </c>
      <c r="F35" s="120"/>
    </row>
    <row r="36" spans="1:6" x14ac:dyDescent="0.3">
      <c r="A36" s="1">
        <v>35</v>
      </c>
      <c r="B36" s="29">
        <f t="shared" si="1"/>
        <v>66008.73769631602</v>
      </c>
      <c r="C36" s="29">
        <f t="shared" si="0"/>
        <v>330043.68848158012</v>
      </c>
      <c r="D36" s="29">
        <v>18482.446554968486</v>
      </c>
      <c r="E36" s="29">
        <f t="shared" si="2"/>
        <v>5.2533479691354827</v>
      </c>
      <c r="F36" s="120"/>
    </row>
    <row r="37" spans="1:6" x14ac:dyDescent="0.3">
      <c r="A37" s="1">
        <v>36</v>
      </c>
      <c r="B37" s="29">
        <f t="shared" si="1"/>
        <v>75910.04835076342</v>
      </c>
      <c r="C37" s="29">
        <f t="shared" si="0"/>
        <v>379550.24175381707</v>
      </c>
      <c r="D37" s="29">
        <v>21862.093925019864</v>
      </c>
      <c r="E37" s="29">
        <f t="shared" si="2"/>
        <v>5.5160153675922574</v>
      </c>
      <c r="F37" s="120"/>
    </row>
    <row r="38" spans="1:6" x14ac:dyDescent="0.3">
      <c r="A38" s="1">
        <v>37</v>
      </c>
      <c r="B38" s="29">
        <f t="shared" si="1"/>
        <v>87296.555603377928</v>
      </c>
      <c r="C38" s="29">
        <f t="shared" si="0"/>
        <v>436482.77801688964</v>
      </c>
      <c r="D38" s="29">
        <v>25839.780458599867</v>
      </c>
      <c r="E38" s="29">
        <f t="shared" si="2"/>
        <v>5.7918161359718709</v>
      </c>
      <c r="F38" s="120"/>
    </row>
    <row r="39" spans="1:6" x14ac:dyDescent="0.3">
      <c r="A39" s="1">
        <v>38</v>
      </c>
      <c r="B39" s="29">
        <f t="shared" si="1"/>
        <v>100391.0389438846</v>
      </c>
      <c r="C39" s="29">
        <f t="shared" si="0"/>
        <v>501955.19471942302</v>
      </c>
      <c r="D39" s="29">
        <v>30518.875838940919</v>
      </c>
      <c r="E39" s="29">
        <f t="shared" si="2"/>
        <v>6.0814069427704647</v>
      </c>
      <c r="F39" s="120"/>
    </row>
    <row r="40" spans="1:6" x14ac:dyDescent="0.3">
      <c r="A40" s="1">
        <v>39</v>
      </c>
      <c r="B40" s="29">
        <f t="shared" si="1"/>
        <v>115449.69478546729</v>
      </c>
      <c r="C40" s="29">
        <f t="shared" si="0"/>
        <v>577248.47392733651</v>
      </c>
      <c r="D40" s="29">
        <v>36020.304773065793</v>
      </c>
      <c r="E40" s="29">
        <f t="shared" si="2"/>
        <v>6.3854772899089882</v>
      </c>
      <c r="F40" s="120"/>
    </row>
    <row r="41" spans="1:6" x14ac:dyDescent="0.3">
      <c r="A41" s="1">
        <v>40</v>
      </c>
      <c r="B41" s="29">
        <f t="shared" si="1"/>
        <v>132767.14900328737</v>
      </c>
      <c r="C41" s="29">
        <f t="shared" si="0"/>
        <v>663835.74501643679</v>
      </c>
      <c r="D41" s="29">
        <v>42485.487681051964</v>
      </c>
      <c r="E41" s="29">
        <f t="shared" si="2"/>
        <v>6.7047511544044376</v>
      </c>
      <c r="F41" s="120"/>
    </row>
    <row r="42" spans="1:6" x14ac:dyDescent="0.3">
      <c r="A42" s="1">
        <v>41</v>
      </c>
      <c r="B42" s="29">
        <f t="shared" si="1"/>
        <v>152682.22135378045</v>
      </c>
      <c r="C42" s="29">
        <f t="shared" si="0"/>
        <v>763411.10676890227</v>
      </c>
      <c r="D42" s="29">
        <v>50079.768604039986</v>
      </c>
      <c r="E42" s="29">
        <f t="shared" si="2"/>
        <v>7.0399887121246598</v>
      </c>
      <c r="F42" s="120"/>
    </row>
    <row r="43" spans="1:6" x14ac:dyDescent="0.3">
      <c r="A43" s="1">
        <v>42</v>
      </c>
      <c r="B43" s="29">
        <f t="shared" si="1"/>
        <v>175584.55455684749</v>
      </c>
      <c r="C43" s="29">
        <f t="shared" si="0"/>
        <v>877922.77278423752</v>
      </c>
      <c r="D43" s="29">
        <v>58996.410331100764</v>
      </c>
      <c r="E43" s="29">
        <f t="shared" si="2"/>
        <v>7.3919881477308929</v>
      </c>
      <c r="F43" s="120"/>
    </row>
    <row r="44" spans="1:6" x14ac:dyDescent="0.3">
      <c r="A44" s="1">
        <v>43</v>
      </c>
      <c r="B44" s="29">
        <f t="shared" si="1"/>
        <v>201922.23774037461</v>
      </c>
      <c r="C44" s="29">
        <f t="shared" si="0"/>
        <v>1009611.1887018731</v>
      </c>
      <c r="D44" s="29">
        <v>69461.249782688872</v>
      </c>
      <c r="E44" s="29">
        <f t="shared" si="2"/>
        <v>7.7615875551174378</v>
      </c>
      <c r="F44" s="120"/>
    </row>
    <row r="45" spans="1:6" x14ac:dyDescent="0.3">
      <c r="A45" s="1">
        <v>44</v>
      </c>
      <c r="B45" s="29">
        <f t="shared" si="1"/>
        <v>232210.57340143077</v>
      </c>
      <c r="C45" s="29">
        <f t="shared" si="0"/>
        <v>1161052.8670071538</v>
      </c>
      <c r="D45" s="29">
        <v>81738.121837303624</v>
      </c>
      <c r="E45" s="29">
        <f t="shared" si="2"/>
        <v>8.1496669328733109</v>
      </c>
      <c r="F45" s="120"/>
    </row>
    <row r="46" spans="1:6" x14ac:dyDescent="0.3">
      <c r="A46" s="1">
        <v>45</v>
      </c>
      <c r="B46" s="29">
        <f t="shared" si="1"/>
        <v>267042.15941164538</v>
      </c>
      <c r="C46" s="29">
        <f t="shared" si="0"/>
        <v>1335210.797058227</v>
      </c>
      <c r="D46" s="29">
        <v>96135.177388192344</v>
      </c>
      <c r="E46" s="29">
        <f t="shared" si="2"/>
        <v>8.5571502795169767</v>
      </c>
      <c r="F46" s="120"/>
    </row>
    <row r="47" spans="1:6" x14ac:dyDescent="0.3">
      <c r="A47" s="1">
        <v>46</v>
      </c>
      <c r="B47" s="29">
        <f t="shared" si="1"/>
        <v>307098.48332339217</v>
      </c>
      <c r="C47" s="29">
        <f t="shared" si="0"/>
        <v>1535492.4166169609</v>
      </c>
      <c r="D47" s="29">
        <v>113012.24186300833</v>
      </c>
      <c r="E47" s="29">
        <f t="shared" si="2"/>
        <v>8.9850077934928265</v>
      </c>
      <c r="F47" s="120"/>
    </row>
    <row r="48" spans="1:6" x14ac:dyDescent="0.3">
      <c r="A48" s="1">
        <v>47</v>
      </c>
      <c r="B48" s="29">
        <f t="shared" si="1"/>
        <v>353163.25582190097</v>
      </c>
      <c r="C48" s="29">
        <f t="shared" si="0"/>
        <v>1765816.2791095048</v>
      </c>
      <c r="D48" s="29">
        <v>132789.38418903475</v>
      </c>
      <c r="E48" s="29">
        <f t="shared" si="2"/>
        <v>9.4342581831674686</v>
      </c>
      <c r="F48" s="120"/>
    </row>
    <row r="49" spans="1:6" x14ac:dyDescent="0.3">
      <c r="A49" s="1">
        <v>48</v>
      </c>
      <c r="B49" s="29">
        <f t="shared" si="1"/>
        <v>406137.74419518607</v>
      </c>
      <c r="C49" s="29">
        <f t="shared" si="0"/>
        <v>2030688.7209759303</v>
      </c>
      <c r="D49" s="29">
        <v>155956.89377095146</v>
      </c>
      <c r="E49" s="29">
        <f t="shared" si="2"/>
        <v>9.9059710923258422</v>
      </c>
      <c r="F49" s="120"/>
    </row>
    <row r="50" spans="1:6" x14ac:dyDescent="0.3">
      <c r="A50" s="1">
        <v>49</v>
      </c>
      <c r="B50" s="29">
        <f t="shared" si="1"/>
        <v>467058.40582446393</v>
      </c>
      <c r="C50" s="29">
        <f t="shared" si="0"/>
        <v>2335292.0291223195</v>
      </c>
      <c r="D50" s="29">
        <v>183086.89508318985</v>
      </c>
      <c r="E50" s="29">
        <f t="shared" si="2"/>
        <v>10.401269646942135</v>
      </c>
      <c r="F50" s="120"/>
    </row>
    <row r="51" spans="1:6" x14ac:dyDescent="0.3">
      <c r="A51" s="1">
        <v>50</v>
      </c>
      <c r="B51" s="29">
        <f t="shared" si="1"/>
        <v>537117.16669813346</v>
      </c>
      <c r="C51" s="29">
        <f t="shared" si="0"/>
        <v>2685585.8334906674</v>
      </c>
      <c r="D51" s="29">
        <v>214846.86667925338</v>
      </c>
      <c r="E51" s="29">
        <f t="shared" si="2"/>
        <v>10.921333129289241</v>
      </c>
      <c r="F51" s="120"/>
    </row>
    <row r="52" spans="1:6" x14ac:dyDescent="0.3">
      <c r="A52" s="1">
        <v>51</v>
      </c>
      <c r="B52" s="29">
        <f t="shared" si="1"/>
        <v>617684.74170285347</v>
      </c>
      <c r="C52" s="29">
        <f t="shared" si="0"/>
        <v>3088423.7085142676</v>
      </c>
      <c r="D52" s="29">
        <v>252015.37461476421</v>
      </c>
      <c r="E52" s="29">
        <f t="shared" si="2"/>
        <v>11.467399785753704</v>
      </c>
      <c r="F52" s="120"/>
    </row>
    <row r="53" spans="1:6" x14ac:dyDescent="0.3">
      <c r="A53" s="1">
        <v>52</v>
      </c>
      <c r="B53" s="29">
        <f t="shared" si="1"/>
        <v>710337.45295828138</v>
      </c>
      <c r="C53" s="29">
        <f t="shared" si="0"/>
        <v>3551687.2647914067</v>
      </c>
      <c r="D53" s="29">
        <v>295500.38043064502</v>
      </c>
      <c r="E53" s="29">
        <f t="shared" si="2"/>
        <v>12.04076977504139</v>
      </c>
      <c r="F53" s="120"/>
    </row>
    <row r="54" spans="1:6" x14ac:dyDescent="0.3">
      <c r="A54" s="1">
        <v>53</v>
      </c>
      <c r="B54" s="29">
        <f t="shared" si="1"/>
        <v>816888.07090202358</v>
      </c>
      <c r="C54" s="29">
        <f t="shared" si="0"/>
        <v>4084440.3545101178</v>
      </c>
      <c r="D54" s="29">
        <v>346360.542062458</v>
      </c>
      <c r="E54" s="29">
        <f t="shared" si="2"/>
        <v>12.64280826379346</v>
      </c>
      <c r="F54" s="120"/>
    </row>
    <row r="55" spans="1:6" x14ac:dyDescent="0.3">
      <c r="A55" s="1">
        <v>54</v>
      </c>
      <c r="B55" s="29">
        <f t="shared" si="1"/>
        <v>939421.2815373271</v>
      </c>
      <c r="C55" s="29">
        <f t="shared" si="0"/>
        <v>4697106.4076866359</v>
      </c>
      <c r="D55" s="29">
        <v>405829.99362412532</v>
      </c>
      <c r="E55" s="29">
        <f t="shared" si="2"/>
        <v>13.274948676983135</v>
      </c>
      <c r="F55" s="120"/>
    </row>
    <row r="56" spans="1:6" x14ac:dyDescent="0.3">
      <c r="A56" s="1">
        <v>55</v>
      </c>
      <c r="B56" s="29">
        <f t="shared" si="1"/>
        <v>1080334.473767926</v>
      </c>
      <c r="C56" s="29">
        <f t="shared" si="0"/>
        <v>5401672.3688396299</v>
      </c>
      <c r="D56" s="29">
        <v>475347.16845788748</v>
      </c>
      <c r="E56" s="29">
        <f t="shared" si="2"/>
        <v>13.938696110832291</v>
      </c>
      <c r="F56" s="120"/>
    </row>
    <row r="57" spans="1:6" x14ac:dyDescent="0.3">
      <c r="A57" s="1">
        <v>56</v>
      </c>
      <c r="B57" s="29">
        <f t="shared" si="1"/>
        <v>1242384.6448331147</v>
      </c>
      <c r="C57" s="29">
        <f t="shared" si="0"/>
        <v>6211923.2241655737</v>
      </c>
      <c r="D57" s="29">
        <v>556588.32088523533</v>
      </c>
      <c r="E57" s="29">
        <f t="shared" si="2"/>
        <v>14.635630916373906</v>
      </c>
      <c r="F57" s="120"/>
    </row>
    <row r="58" spans="1:6" x14ac:dyDescent="0.3">
      <c r="A58" s="1">
        <v>57</v>
      </c>
      <c r="B58" s="29">
        <f t="shared" si="1"/>
        <v>1428742.3415580818</v>
      </c>
      <c r="C58" s="29">
        <f t="shared" si="0"/>
        <v>7143711.7077904092</v>
      </c>
      <c r="D58" s="29">
        <v>651506.50775048533</v>
      </c>
      <c r="E58" s="29">
        <f t="shared" si="2"/>
        <v>15.367412462192602</v>
      </c>
      <c r="F58" s="120"/>
    </row>
    <row r="59" spans="1:6" x14ac:dyDescent="0.3">
      <c r="A59" s="1">
        <v>58</v>
      </c>
      <c r="B59" s="29">
        <f t="shared" si="1"/>
        <v>1643053.692791794</v>
      </c>
      <c r="C59" s="29">
        <f t="shared" si="0"/>
        <v>8215268.4639589693</v>
      </c>
      <c r="D59" s="29">
        <v>762376.91345539247</v>
      </c>
      <c r="E59" s="29">
        <f t="shared" si="2"/>
        <v>16.135783085302233</v>
      </c>
      <c r="F59" s="120"/>
    </row>
    <row r="60" spans="1:6" x14ac:dyDescent="0.3">
      <c r="A60" s="1">
        <v>59</v>
      </c>
      <c r="B60" s="29">
        <f t="shared" si="1"/>
        <v>1889511.7467105628</v>
      </c>
      <c r="C60" s="29">
        <f t="shared" si="0"/>
        <v>9447558.7335528135</v>
      </c>
      <c r="D60" s="29">
        <v>891849.54444738571</v>
      </c>
      <c r="E60" s="29">
        <f t="shared" si="2"/>
        <v>16.942572239567344</v>
      </c>
      <c r="F60" s="120"/>
    </row>
    <row r="61" spans="1:6" x14ac:dyDescent="0.3">
      <c r="A61" s="1">
        <v>60</v>
      </c>
      <c r="B61" s="29">
        <f t="shared" si="1"/>
        <v>2172938.5087171472</v>
      </c>
      <c r="C61" s="29">
        <f>B61*7</f>
        <v>15210569.56102003</v>
      </c>
      <c r="D61" s="29">
        <v>1043010.4841842307</v>
      </c>
      <c r="E61" s="29">
        <f t="shared" si="2"/>
        <v>17.78970085154571</v>
      </c>
      <c r="F61" s="120"/>
    </row>
    <row r="62" spans="1:6" x14ac:dyDescent="0.3">
      <c r="A62" s="1">
        <v>61</v>
      </c>
      <c r="B62" s="29">
        <f t="shared" si="1"/>
        <v>2498879.2850247188</v>
      </c>
      <c r="C62" s="29">
        <f>B62*5</f>
        <v>12494396.425123595</v>
      </c>
      <c r="D62" s="29">
        <v>1219453.0910920626</v>
      </c>
      <c r="E62" s="29">
        <f t="shared" si="2"/>
        <v>18.679185894122998</v>
      </c>
      <c r="F62" s="120"/>
    </row>
    <row r="63" spans="1:6" x14ac:dyDescent="0.3">
      <c r="A63" s="1">
        <v>62</v>
      </c>
      <c r="B63" s="29">
        <f t="shared" si="1"/>
        <v>2873711.1777784266</v>
      </c>
      <c r="C63" s="29">
        <f t="shared" si="0"/>
        <v>14368555.888892133</v>
      </c>
      <c r="D63" s="29">
        <v>1425360.7441780996</v>
      </c>
      <c r="E63" s="29">
        <f t="shared" si="2"/>
        <v>19.613145188829147</v>
      </c>
      <c r="F63" s="120"/>
    </row>
    <row r="64" spans="1:6" x14ac:dyDescent="0.3">
      <c r="A64" s="1">
        <v>63</v>
      </c>
      <c r="B64" s="29">
        <f t="shared" si="1"/>
        <v>3304767.8544451902</v>
      </c>
      <c r="C64" s="29">
        <f t="shared" si="0"/>
        <v>16523839.27222595</v>
      </c>
      <c r="D64" s="29">
        <v>1665602.9986403759</v>
      </c>
      <c r="E64" s="29">
        <f t="shared" si="2"/>
        <v>20.593802448270605</v>
      </c>
      <c r="F64" s="120"/>
    </row>
    <row r="65" spans="1:6" x14ac:dyDescent="0.3">
      <c r="A65" s="1">
        <v>64</v>
      </c>
      <c r="B65" s="29">
        <f t="shared" si="1"/>
        <v>3800483.0326119685</v>
      </c>
      <c r="C65" s="29">
        <f t="shared" si="0"/>
        <v>19002415.163059842</v>
      </c>
      <c r="D65" s="29">
        <v>1945847.3126973279</v>
      </c>
      <c r="E65" s="29">
        <f t="shared" si="2"/>
        <v>21.623492570684135</v>
      </c>
      <c r="F65" s="120"/>
    </row>
    <row r="66" spans="1:6" x14ac:dyDescent="0.3">
      <c r="A66" s="1">
        <v>65</v>
      </c>
      <c r="B66" s="29">
        <f t="shared" si="1"/>
        <v>4370555.4875037633</v>
      </c>
      <c r="C66" s="29">
        <f t="shared" si="0"/>
        <v>21852777.437518816</v>
      </c>
      <c r="D66" s="29">
        <v>2272688.8535019569</v>
      </c>
      <c r="E66" s="29">
        <f t="shared" si="2"/>
        <v>22.704667199218342</v>
      </c>
      <c r="F66" s="120"/>
    </row>
    <row r="67" spans="1:6" x14ac:dyDescent="0.3">
      <c r="A67" s="1">
        <v>66</v>
      </c>
      <c r="B67" s="29">
        <f t="shared" si="1"/>
        <v>5026138.8106293278</v>
      </c>
      <c r="C67" s="29">
        <f t="shared" ref="C67:C101" si="3">B67*5</f>
        <v>25130694.053146638</v>
      </c>
      <c r="D67" s="29">
        <v>2653801.292012285</v>
      </c>
      <c r="E67" s="29">
        <f t="shared" si="2"/>
        <v>23.839900559179259</v>
      </c>
      <c r="F67" s="120"/>
    </row>
    <row r="68" spans="1:6" x14ac:dyDescent="0.3">
      <c r="A68" s="1">
        <v>67</v>
      </c>
      <c r="B68" s="29">
        <f t="shared" ref="B68:B101" si="4">B67*1.15</f>
        <v>5780059.6322237263</v>
      </c>
      <c r="C68" s="29">
        <f t="shared" si="3"/>
        <v>28900298.16111863</v>
      </c>
      <c r="D68" s="29">
        <v>3098111.9628719171</v>
      </c>
      <c r="E68" s="29">
        <f t="shared" ref="E68:E101" si="5">E67*1.05</f>
        <v>25.031895587138223</v>
      </c>
      <c r="F68" s="120"/>
    </row>
    <row r="69" spans="1:6" x14ac:dyDescent="0.3">
      <c r="A69" s="1">
        <v>68</v>
      </c>
      <c r="B69" s="29">
        <f t="shared" si="4"/>
        <v>6647068.5770572843</v>
      </c>
      <c r="C69" s="29">
        <f t="shared" si="3"/>
        <v>33235342.885286421</v>
      </c>
      <c r="D69" s="29">
        <v>3616005.3059191629</v>
      </c>
      <c r="E69" s="29">
        <f t="shared" si="5"/>
        <v>26.283490366495137</v>
      </c>
      <c r="F69" s="120"/>
    </row>
    <row r="70" spans="1:6" x14ac:dyDescent="0.3">
      <c r="A70" s="1">
        <v>69</v>
      </c>
      <c r="B70" s="29">
        <f t="shared" si="4"/>
        <v>7644128.8636158761</v>
      </c>
      <c r="C70" s="29">
        <f t="shared" si="3"/>
        <v>38220644.318079382</v>
      </c>
      <c r="D70" s="29">
        <v>4219559.1327159638</v>
      </c>
      <c r="E70" s="29">
        <f t="shared" si="5"/>
        <v>27.597664884819896</v>
      </c>
      <c r="F70" s="120"/>
    </row>
    <row r="71" spans="1:6" x14ac:dyDescent="0.3">
      <c r="A71" s="1">
        <v>70</v>
      </c>
      <c r="B71" s="29">
        <f t="shared" si="4"/>
        <v>8790748.1931582559</v>
      </c>
      <c r="C71" s="29">
        <f t="shared" si="3"/>
        <v>43953740.965791278</v>
      </c>
      <c r="D71" s="29">
        <v>4922818.9881686242</v>
      </c>
      <c r="E71" s="29">
        <f t="shared" si="5"/>
        <v>28.977548129060892</v>
      </c>
      <c r="F71" s="120"/>
    </row>
    <row r="72" spans="1:6" x14ac:dyDescent="0.3">
      <c r="A72" s="1">
        <v>71</v>
      </c>
      <c r="B72" s="29">
        <f t="shared" si="4"/>
        <v>10109360.422131993</v>
      </c>
      <c r="C72" s="29">
        <f t="shared" si="3"/>
        <v>50546802.110659964</v>
      </c>
      <c r="D72" s="29">
        <v>5742116.7197709717</v>
      </c>
      <c r="E72" s="29">
        <f t="shared" si="5"/>
        <v>30.426425535513939</v>
      </c>
      <c r="F72" s="120"/>
    </row>
    <row r="73" spans="1:6" x14ac:dyDescent="0.3">
      <c r="A73" s="1">
        <v>72</v>
      </c>
      <c r="B73" s="29">
        <f t="shared" si="4"/>
        <v>11625764.485451791</v>
      </c>
      <c r="C73" s="29">
        <f t="shared" si="3"/>
        <v>58128822.427258953</v>
      </c>
      <c r="D73" s="29">
        <v>6696440.3436202314</v>
      </c>
      <c r="E73" s="29">
        <f t="shared" si="5"/>
        <v>31.947746812289637</v>
      </c>
      <c r="F73" s="120"/>
    </row>
    <row r="74" spans="1:6" x14ac:dyDescent="0.3">
      <c r="A74" s="1">
        <v>73</v>
      </c>
      <c r="B74" s="29">
        <f t="shared" si="4"/>
        <v>13369629.15826956</v>
      </c>
      <c r="C74" s="29">
        <f t="shared" si="3"/>
        <v>66848145.791347802</v>
      </c>
      <c r="D74" s="29">
        <v>7807863.4284294229</v>
      </c>
      <c r="E74" s="29">
        <f t="shared" si="5"/>
        <v>33.545134152904119</v>
      </c>
      <c r="F74" s="120"/>
    </row>
    <row r="75" spans="1:6" x14ac:dyDescent="0.3">
      <c r="A75" s="1">
        <v>74</v>
      </c>
      <c r="B75" s="29">
        <f t="shared" si="4"/>
        <v>15375073.532009993</v>
      </c>
      <c r="C75" s="29">
        <f t="shared" si="3"/>
        <v>76875367.66004996</v>
      </c>
      <c r="D75" s="29">
        <v>9102043.5309499167</v>
      </c>
      <c r="E75" s="29">
        <f t="shared" si="5"/>
        <v>35.222390860549325</v>
      </c>
      <c r="F75" s="120"/>
    </row>
    <row r="76" spans="1:6" x14ac:dyDescent="0.3">
      <c r="A76" s="1">
        <v>75</v>
      </c>
      <c r="B76" s="29">
        <f t="shared" si="4"/>
        <v>17681334.561811492</v>
      </c>
      <c r="C76" s="29">
        <f t="shared" si="3"/>
        <v>88406672.809057459</v>
      </c>
      <c r="D76" s="29">
        <v>10608800.737086894</v>
      </c>
      <c r="E76" s="29">
        <f t="shared" si="5"/>
        <v>36.983510403576794</v>
      </c>
      <c r="F76" s="120"/>
    </row>
    <row r="77" spans="1:6" x14ac:dyDescent="0.3">
      <c r="A77" s="1">
        <v>76</v>
      </c>
      <c r="B77" s="29">
        <f t="shared" si="4"/>
        <v>20333534.746083215</v>
      </c>
      <c r="C77" s="29">
        <f t="shared" si="3"/>
        <v>101667673.73041607</v>
      </c>
      <c r="D77" s="29">
        <v>12362789.125618596</v>
      </c>
      <c r="E77" s="29">
        <f t="shared" si="5"/>
        <v>38.832685923755633</v>
      </c>
      <c r="F77" s="120"/>
    </row>
    <row r="78" spans="1:6" x14ac:dyDescent="0.3">
      <c r="A78" s="1">
        <v>77</v>
      </c>
      <c r="B78" s="29">
        <f t="shared" si="4"/>
        <v>23383564.957995694</v>
      </c>
      <c r="C78" s="29">
        <f t="shared" si="3"/>
        <v>116917824.78997847</v>
      </c>
      <c r="D78" s="29">
        <v>14404276.014125349</v>
      </c>
      <c r="E78" s="29">
        <f t="shared" si="5"/>
        <v>40.774320219943419</v>
      </c>
      <c r="F78" s="120"/>
    </row>
    <row r="79" spans="1:6" x14ac:dyDescent="0.3">
      <c r="A79" s="1">
        <v>78</v>
      </c>
      <c r="B79" s="29">
        <f t="shared" si="4"/>
        <v>26891099.701695047</v>
      </c>
      <c r="C79" s="29">
        <f t="shared" si="3"/>
        <v>134455498.50847524</v>
      </c>
      <c r="D79" s="29">
        <v>16780046.21385771</v>
      </c>
      <c r="E79" s="29">
        <f t="shared" si="5"/>
        <v>42.81303623094059</v>
      </c>
      <c r="F79" s="120"/>
    </row>
    <row r="80" spans="1:6" x14ac:dyDescent="0.3">
      <c r="A80" s="1">
        <v>79</v>
      </c>
      <c r="B80" s="29">
        <f t="shared" si="4"/>
        <v>30924764.6569493</v>
      </c>
      <c r="C80" s="29">
        <f t="shared" si="3"/>
        <v>154623823.2847465</v>
      </c>
      <c r="D80" s="29">
        <v>19544451.263191957</v>
      </c>
      <c r="E80" s="29">
        <f t="shared" si="5"/>
        <v>44.95368804248762</v>
      </c>
      <c r="F80" s="120"/>
    </row>
    <row r="81" spans="1:6" x14ac:dyDescent="0.3">
      <c r="A81" s="1">
        <v>80</v>
      </c>
      <c r="B81" s="29">
        <f t="shared" si="4"/>
        <v>35563479.35549169</v>
      </c>
      <c r="C81" s="29">
        <f t="shared" si="3"/>
        <v>177817396.77745846</v>
      </c>
      <c r="D81" s="29">
        <v>22760626.787514683</v>
      </c>
      <c r="E81" s="29">
        <f t="shared" si="5"/>
        <v>47.201372444612005</v>
      </c>
      <c r="F81" s="120"/>
    </row>
    <row r="82" spans="1:6" x14ac:dyDescent="0.3">
      <c r="A82" s="1">
        <v>81</v>
      </c>
      <c r="B82" s="29">
        <f t="shared" si="4"/>
        <v>40898001.258815438</v>
      </c>
      <c r="C82" s="29">
        <f t="shared" si="3"/>
        <v>204490006.29407719</v>
      </c>
      <c r="D82" s="29">
        <v>26501904.815712404</v>
      </c>
      <c r="E82" s="29">
        <f t="shared" si="5"/>
        <v>49.561441066842605</v>
      </c>
      <c r="F82" s="120"/>
    </row>
    <row r="83" spans="1:6" x14ac:dyDescent="0.3">
      <c r="A83" s="1">
        <v>82</v>
      </c>
      <c r="B83" s="29">
        <f t="shared" si="4"/>
        <v>47032701.447637752</v>
      </c>
      <c r="C83" s="29">
        <f t="shared" si="3"/>
        <v>235163507.23818874</v>
      </c>
      <c r="D83" s="29">
        <v>30853452.149650365</v>
      </c>
      <c r="E83" s="29">
        <f t="shared" si="5"/>
        <v>52.039513120184736</v>
      </c>
      <c r="F83" s="120"/>
    </row>
    <row r="84" spans="1:6" x14ac:dyDescent="0.3">
      <c r="A84" s="1">
        <v>83</v>
      </c>
      <c r="B84" s="29">
        <f t="shared" si="4"/>
        <v>54087606.664783411</v>
      </c>
      <c r="C84" s="29">
        <f t="shared" si="3"/>
        <v>270438033.32391703</v>
      </c>
      <c r="D84" s="29">
        <v>35914170.825416185</v>
      </c>
      <c r="E84" s="29">
        <f t="shared" si="5"/>
        <v>54.641488776193974</v>
      </c>
      <c r="F84" s="120"/>
    </row>
    <row r="85" spans="1:6" x14ac:dyDescent="0.3">
      <c r="A85" s="1">
        <v>84</v>
      </c>
      <c r="B85" s="29">
        <f t="shared" si="4"/>
        <v>62200747.664500915</v>
      </c>
      <c r="C85" s="29">
        <f t="shared" si="3"/>
        <v>311003738.32250458</v>
      </c>
      <c r="D85" s="29">
        <v>41798902.430544615</v>
      </c>
      <c r="E85" s="29">
        <f t="shared" si="5"/>
        <v>57.373563215003678</v>
      </c>
      <c r="F85" s="120"/>
    </row>
    <row r="86" spans="1:6" x14ac:dyDescent="0.3">
      <c r="A86" s="1">
        <v>85</v>
      </c>
      <c r="B86" s="29">
        <f t="shared" si="4"/>
        <v>71530859.814176053</v>
      </c>
      <c r="C86" s="29">
        <f t="shared" si="3"/>
        <v>357654299.07088029</v>
      </c>
      <c r="D86" s="29">
        <v>48640984.673639722</v>
      </c>
      <c r="E86" s="29">
        <f t="shared" si="5"/>
        <v>60.242241375753864</v>
      </c>
      <c r="F86" s="120"/>
    </row>
    <row r="87" spans="1:6" x14ac:dyDescent="0.3">
      <c r="A87" s="1">
        <v>86</v>
      </c>
      <c r="B87" s="29">
        <f t="shared" si="4"/>
        <v>82260488.786302447</v>
      </c>
      <c r="C87" s="29">
        <f t="shared" si="3"/>
        <v>411302443.93151224</v>
      </c>
      <c r="D87" s="29">
        <v>56595216.284976088</v>
      </c>
      <c r="E87" s="29">
        <f t="shared" si="5"/>
        <v>63.254353444541557</v>
      </c>
      <c r="F87" s="120"/>
    </row>
    <row r="88" spans="1:6" x14ac:dyDescent="0.3">
      <c r="A88" s="1">
        <v>87</v>
      </c>
      <c r="B88" s="29">
        <f t="shared" si="4"/>
        <v>94599562.104247808</v>
      </c>
      <c r="C88" s="29">
        <f t="shared" si="3"/>
        <v>472997810.52123904</v>
      </c>
      <c r="D88" s="29">
        <v>65841295.224556483</v>
      </c>
      <c r="E88" s="29">
        <f t="shared" si="5"/>
        <v>66.417071116768639</v>
      </c>
      <c r="F88" s="120"/>
    </row>
    <row r="89" spans="1:6" x14ac:dyDescent="0.3">
      <c r="A89" s="1">
        <v>88</v>
      </c>
      <c r="B89" s="29">
        <f t="shared" si="4"/>
        <v>108789496.41988496</v>
      </c>
      <c r="C89" s="29">
        <f t="shared" si="3"/>
        <v>543947482.09942484</v>
      </c>
      <c r="D89" s="29">
        <v>76587805.479599014</v>
      </c>
      <c r="E89" s="29">
        <f t="shared" si="5"/>
        <v>69.737924672607079</v>
      </c>
      <c r="F89" s="120"/>
    </row>
    <row r="90" spans="1:6" x14ac:dyDescent="0.3">
      <c r="A90" s="1">
        <v>89</v>
      </c>
      <c r="B90" s="29">
        <f t="shared" si="4"/>
        <v>125107920.88286769</v>
      </c>
      <c r="C90" s="29">
        <f t="shared" si="3"/>
        <v>625539604.41433847</v>
      </c>
      <c r="D90" s="29">
        <v>89076839.668601796</v>
      </c>
      <c r="E90" s="29">
        <f t="shared" si="5"/>
        <v>73.22482090623744</v>
      </c>
      <c r="F90" s="120"/>
    </row>
    <row r="91" spans="1:6" x14ac:dyDescent="0.3">
      <c r="A91" s="1">
        <v>90</v>
      </c>
      <c r="B91" s="29">
        <f t="shared" si="4"/>
        <v>143874109.01529783</v>
      </c>
      <c r="C91" s="29">
        <f>B91*7</f>
        <v>1007118763.1070848</v>
      </c>
      <c r="D91" s="29">
        <v>103589358.49101445</v>
      </c>
      <c r="E91" s="29">
        <f t="shared" si="5"/>
        <v>76.886061951549308</v>
      </c>
      <c r="F91" s="120"/>
    </row>
    <row r="92" spans="1:6" x14ac:dyDescent="0.3">
      <c r="A92" s="1">
        <v>91</v>
      </c>
      <c r="B92" s="29">
        <f t="shared" si="4"/>
        <v>165455225.36759248</v>
      </c>
      <c r="C92" s="29">
        <f>B92*5</f>
        <v>827276126.83796239</v>
      </c>
      <c r="D92" s="29">
        <v>120451404.06760731</v>
      </c>
      <c r="E92" s="29">
        <f t="shared" si="5"/>
        <v>80.730365049126775</v>
      </c>
      <c r="F92" s="120"/>
    </row>
    <row r="93" spans="1:6" x14ac:dyDescent="0.3">
      <c r="A93" s="1">
        <v>92</v>
      </c>
      <c r="B93" s="29">
        <f t="shared" si="4"/>
        <v>190273509.17273134</v>
      </c>
      <c r="C93" s="29">
        <f t="shared" si="3"/>
        <v>951367545.86365676</v>
      </c>
      <c r="D93" s="29">
        <v>140041302.75113025</v>
      </c>
      <c r="E93" s="29">
        <f t="shared" si="5"/>
        <v>84.766883301583121</v>
      </c>
      <c r="F93" s="120"/>
    </row>
    <row r="94" spans="1:6" x14ac:dyDescent="0.3">
      <c r="A94" s="1">
        <v>93</v>
      </c>
      <c r="B94" s="29">
        <f t="shared" si="4"/>
        <v>218814535.54864103</v>
      </c>
      <c r="C94" s="29">
        <f t="shared" si="3"/>
        <v>1094072677.7432051</v>
      </c>
      <c r="D94" s="29">
        <v>162798014.44818893</v>
      </c>
      <c r="E94" s="29">
        <f t="shared" si="5"/>
        <v>89.005227466662276</v>
      </c>
      <c r="F94" s="120"/>
    </row>
    <row r="95" spans="1:6" x14ac:dyDescent="0.3">
      <c r="A95" s="1">
        <v>94</v>
      </c>
      <c r="B95" s="29">
        <f t="shared" si="4"/>
        <v>251636715.88093716</v>
      </c>
      <c r="C95" s="29">
        <f t="shared" si="3"/>
        <v>1258183579.4046857</v>
      </c>
      <c r="D95" s="29">
        <v>189230810.34246475</v>
      </c>
      <c r="E95" s="29">
        <f t="shared" si="5"/>
        <v>93.455488839995397</v>
      </c>
      <c r="F95" s="120"/>
    </row>
    <row r="96" spans="1:6" x14ac:dyDescent="0.3">
      <c r="A96" s="1">
        <v>95</v>
      </c>
      <c r="B96" s="29">
        <f t="shared" si="4"/>
        <v>289382223.26307774</v>
      </c>
      <c r="C96" s="29">
        <f t="shared" si="3"/>
        <v>1446911116.3153887</v>
      </c>
      <c r="D96" s="29">
        <v>219930489.67993906</v>
      </c>
      <c r="E96" s="29">
        <f t="shared" si="5"/>
        <v>98.128263281995174</v>
      </c>
      <c r="F96" s="120"/>
    </row>
    <row r="97" spans="1:6" x14ac:dyDescent="0.3">
      <c r="A97" s="1">
        <v>96</v>
      </c>
      <c r="B97" s="29">
        <f t="shared" si="4"/>
        <v>332789556.7525394</v>
      </c>
      <c r="C97" s="29">
        <f t="shared" si="3"/>
        <v>1663947783.762697</v>
      </c>
      <c r="D97" s="29">
        <v>255582379.58595026</v>
      </c>
      <c r="E97" s="29">
        <f t="shared" si="5"/>
        <v>103.03467644609493</v>
      </c>
      <c r="F97" s="120"/>
    </row>
    <row r="98" spans="1:6" x14ac:dyDescent="0.3">
      <c r="A98" s="1">
        <v>97</v>
      </c>
      <c r="B98" s="29">
        <f t="shared" si="4"/>
        <v>382707990.26542026</v>
      </c>
      <c r="C98" s="29">
        <f t="shared" si="3"/>
        <v>1913539951.3271012</v>
      </c>
      <c r="D98" s="29">
        <v>296981400.44596612</v>
      </c>
      <c r="E98" s="29">
        <f t="shared" si="5"/>
        <v>108.18641026839968</v>
      </c>
      <c r="F98" s="120"/>
    </row>
    <row r="99" spans="1:6" x14ac:dyDescent="0.3">
      <c r="A99" s="1">
        <v>98</v>
      </c>
      <c r="B99" s="29">
        <f t="shared" si="4"/>
        <v>440114188.80523324</v>
      </c>
      <c r="C99" s="29">
        <f t="shared" si="3"/>
        <v>2200570944.026166</v>
      </c>
      <c r="D99" s="29">
        <v>345049524.02330285</v>
      </c>
      <c r="E99" s="29">
        <f t="shared" si="5"/>
        <v>113.59573078181967</v>
      </c>
      <c r="F99" s="120"/>
    </row>
    <row r="100" spans="1:6" x14ac:dyDescent="0.3">
      <c r="A100" s="1">
        <v>99</v>
      </c>
      <c r="B100" s="29">
        <f t="shared" si="4"/>
        <v>506131317.12601817</v>
      </c>
      <c r="C100" s="29">
        <f t="shared" si="3"/>
        <v>2530656585.6300907</v>
      </c>
      <c r="D100" s="29">
        <v>400856003.16380638</v>
      </c>
      <c r="E100" s="29">
        <f t="shared" si="5"/>
        <v>119.27551732091065</v>
      </c>
      <c r="F100" s="120"/>
    </row>
    <row r="101" spans="1:6" x14ac:dyDescent="0.3">
      <c r="A101" s="1">
        <v>100</v>
      </c>
      <c r="B101" s="29">
        <f t="shared" si="4"/>
        <v>582051014.6949209</v>
      </c>
      <c r="C101" s="29">
        <f t="shared" si="3"/>
        <v>2910255073.4746046</v>
      </c>
      <c r="D101" s="29">
        <v>465640811.75593668</v>
      </c>
      <c r="E101" s="29">
        <f t="shared" si="5"/>
        <v>125.23929318695619</v>
      </c>
      <c r="F101" s="120"/>
    </row>
  </sheetData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8CBAC"/>
  </sheetPr>
  <dimension ref="B2:M41"/>
  <sheetViews>
    <sheetView topLeftCell="B1" zoomScaleNormal="100" zoomScaleSheetLayoutView="75" workbookViewId="0">
      <selection activeCell="W23" sqref="W23"/>
    </sheetView>
  </sheetViews>
  <sheetFormatPr defaultColWidth="4.75" defaultRowHeight="16.5" x14ac:dyDescent="0.3"/>
  <cols>
    <col min="1" max="1" width="4.75" style="2"/>
    <col min="2" max="2" width="9.125" style="2" customWidth="1"/>
    <col min="3" max="4" width="8.125" style="2" bestFit="1" customWidth="1"/>
    <col min="5" max="12" width="9.125" style="2" bestFit="1" customWidth="1"/>
    <col min="13" max="13" width="8" style="2" bestFit="1" customWidth="1"/>
    <col min="14" max="16384" width="4.75" style="2"/>
  </cols>
  <sheetData>
    <row r="2" spans="2:13" ht="16.5" customHeight="1" x14ac:dyDescent="0.3">
      <c r="B2" s="175" t="s">
        <v>56</v>
      </c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7"/>
    </row>
    <row r="3" spans="2:13" x14ac:dyDescent="0.3">
      <c r="B3" s="178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80"/>
    </row>
    <row r="4" spans="2:13" x14ac:dyDescent="0.3">
      <c r="B4" s="178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80"/>
    </row>
    <row r="5" spans="2:13" x14ac:dyDescent="0.3">
      <c r="B5" s="178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80"/>
    </row>
    <row r="6" spans="2:13" x14ac:dyDescent="0.3">
      <c r="B6" s="178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80"/>
    </row>
    <row r="7" spans="2:13" x14ac:dyDescent="0.3">
      <c r="B7" s="178"/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80"/>
    </row>
    <row r="8" spans="2:13" x14ac:dyDescent="0.3">
      <c r="B8" s="178"/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80"/>
    </row>
    <row r="9" spans="2:13" x14ac:dyDescent="0.3">
      <c r="B9" s="178"/>
      <c r="C9" s="179"/>
      <c r="D9" s="179"/>
      <c r="E9" s="179"/>
      <c r="F9" s="179"/>
      <c r="G9" s="179"/>
      <c r="H9" s="179"/>
      <c r="I9" s="179"/>
      <c r="J9" s="179"/>
      <c r="K9" s="179"/>
      <c r="L9" s="179"/>
      <c r="M9" s="180"/>
    </row>
    <row r="10" spans="2:13" x14ac:dyDescent="0.3">
      <c r="B10" s="178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80"/>
    </row>
    <row r="11" spans="2:13" x14ac:dyDescent="0.3">
      <c r="B11" s="178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80"/>
    </row>
    <row r="12" spans="2:13" x14ac:dyDescent="0.3">
      <c r="B12" s="178"/>
      <c r="C12" s="179"/>
      <c r="D12" s="179"/>
      <c r="E12" s="179"/>
      <c r="F12" s="179"/>
      <c r="G12" s="179"/>
      <c r="H12" s="179"/>
      <c r="I12" s="179"/>
      <c r="J12" s="179"/>
      <c r="K12" s="179"/>
      <c r="L12" s="179"/>
      <c r="M12" s="180"/>
    </row>
    <row r="13" spans="2:13" x14ac:dyDescent="0.3">
      <c r="B13" s="181"/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3"/>
    </row>
    <row r="16" spans="2:13" x14ac:dyDescent="0.3">
      <c r="B16" s="6" t="s">
        <v>444</v>
      </c>
      <c r="D16" s="6"/>
    </row>
    <row r="18" spans="2:13" x14ac:dyDescent="0.3">
      <c r="B18" s="184" t="s">
        <v>123</v>
      </c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</row>
    <row r="19" spans="2:13" x14ac:dyDescent="0.3">
      <c r="B19" s="49" t="s">
        <v>213</v>
      </c>
      <c r="C19" s="50" t="s">
        <v>228</v>
      </c>
      <c r="D19" s="50" t="s">
        <v>214</v>
      </c>
      <c r="E19" s="50" t="s">
        <v>227</v>
      </c>
      <c r="F19" s="50" t="s">
        <v>225</v>
      </c>
      <c r="G19" s="50" t="s">
        <v>226</v>
      </c>
      <c r="H19" s="50" t="s">
        <v>219</v>
      </c>
      <c r="I19" s="50" t="s">
        <v>218</v>
      </c>
      <c r="J19" s="50" t="s">
        <v>217</v>
      </c>
      <c r="K19" s="50" t="s">
        <v>220</v>
      </c>
      <c r="L19" s="50" t="s">
        <v>229</v>
      </c>
      <c r="M19" s="46" t="s">
        <v>221</v>
      </c>
    </row>
    <row r="20" spans="2:13" x14ac:dyDescent="0.3">
      <c r="B20" s="49">
        <v>1</v>
      </c>
      <c r="C20" s="53">
        <v>50</v>
      </c>
      <c r="D20" s="53">
        <v>60</v>
      </c>
      <c r="E20" s="53">
        <v>70</v>
      </c>
      <c r="F20" s="53">
        <v>80</v>
      </c>
      <c r="G20" s="53">
        <v>90</v>
      </c>
      <c r="H20" s="53">
        <v>100</v>
      </c>
      <c r="I20" s="53">
        <v>110</v>
      </c>
      <c r="J20" s="53">
        <v>120</v>
      </c>
      <c r="K20" s="53">
        <v>130</v>
      </c>
      <c r="L20" s="53">
        <v>140</v>
      </c>
      <c r="M20" s="53">
        <v>10</v>
      </c>
    </row>
    <row r="21" spans="2:13" x14ac:dyDescent="0.3">
      <c r="B21" s="49">
        <v>2</v>
      </c>
      <c r="C21" s="53">
        <v>200</v>
      </c>
      <c r="D21" s="53">
        <v>240</v>
      </c>
      <c r="E21" s="53">
        <v>280</v>
      </c>
      <c r="F21" s="53">
        <v>320</v>
      </c>
      <c r="G21" s="53">
        <v>360</v>
      </c>
      <c r="H21" s="53">
        <v>400</v>
      </c>
      <c r="I21" s="53">
        <v>440</v>
      </c>
      <c r="J21" s="53">
        <v>480</v>
      </c>
      <c r="K21" s="53">
        <v>520</v>
      </c>
      <c r="L21" s="53">
        <v>560</v>
      </c>
      <c r="M21" s="54">
        <v>40</v>
      </c>
    </row>
    <row r="22" spans="2:13" x14ac:dyDescent="0.3">
      <c r="B22" s="49">
        <v>3</v>
      </c>
      <c r="C22" s="53">
        <f>C21*4</f>
        <v>800</v>
      </c>
      <c r="D22" s="53">
        <v>960</v>
      </c>
      <c r="E22" s="53">
        <v>1120</v>
      </c>
      <c r="F22" s="53">
        <v>1280</v>
      </c>
      <c r="G22" s="53">
        <v>1440</v>
      </c>
      <c r="H22" s="53">
        <v>1600</v>
      </c>
      <c r="I22" s="53">
        <v>1760</v>
      </c>
      <c r="J22" s="53">
        <v>1920</v>
      </c>
      <c r="K22" s="53">
        <v>2080</v>
      </c>
      <c r="L22" s="53">
        <v>2240</v>
      </c>
      <c r="M22" s="54">
        <v>160</v>
      </c>
    </row>
    <row r="23" spans="2:13" x14ac:dyDescent="0.3">
      <c r="B23" s="49">
        <v>4</v>
      </c>
      <c r="C23" s="53">
        <f t="shared" ref="C23:C27" si="0">C22*4</f>
        <v>3200</v>
      </c>
      <c r="D23" s="53">
        <v>3840</v>
      </c>
      <c r="E23" s="53">
        <v>4480</v>
      </c>
      <c r="F23" s="53">
        <v>5120</v>
      </c>
      <c r="G23" s="53">
        <v>5760</v>
      </c>
      <c r="H23" s="53">
        <v>6400</v>
      </c>
      <c r="I23" s="53">
        <v>7040</v>
      </c>
      <c r="J23" s="53">
        <v>7680</v>
      </c>
      <c r="K23" s="53">
        <v>8320</v>
      </c>
      <c r="L23" s="53">
        <v>8960</v>
      </c>
      <c r="M23" s="54">
        <v>640</v>
      </c>
    </row>
    <row r="24" spans="2:13" x14ac:dyDescent="0.3">
      <c r="B24" s="49">
        <v>5</v>
      </c>
      <c r="C24" s="53">
        <f t="shared" si="0"/>
        <v>12800</v>
      </c>
      <c r="D24" s="53">
        <f>C24+2560</f>
        <v>15360</v>
      </c>
      <c r="E24" s="53">
        <f t="shared" ref="E24:L24" si="1">D24+2560</f>
        <v>17920</v>
      </c>
      <c r="F24" s="53">
        <f t="shared" si="1"/>
        <v>20480</v>
      </c>
      <c r="G24" s="53">
        <f t="shared" si="1"/>
        <v>23040</v>
      </c>
      <c r="H24" s="53">
        <f t="shared" si="1"/>
        <v>25600</v>
      </c>
      <c r="I24" s="53">
        <f t="shared" si="1"/>
        <v>28160</v>
      </c>
      <c r="J24" s="53">
        <f t="shared" si="1"/>
        <v>30720</v>
      </c>
      <c r="K24" s="53">
        <f t="shared" si="1"/>
        <v>33280</v>
      </c>
      <c r="L24" s="53">
        <f t="shared" si="1"/>
        <v>35840</v>
      </c>
      <c r="M24" s="54">
        <v>2560</v>
      </c>
    </row>
    <row r="25" spans="2:13" x14ac:dyDescent="0.3">
      <c r="B25" s="49">
        <v>6</v>
      </c>
      <c r="C25" s="53">
        <v>51200</v>
      </c>
      <c r="D25" s="53">
        <v>61440</v>
      </c>
      <c r="E25" s="53">
        <v>71680</v>
      </c>
      <c r="F25" s="53">
        <v>81920</v>
      </c>
      <c r="G25" s="53">
        <v>92160</v>
      </c>
      <c r="H25" s="53">
        <v>102400</v>
      </c>
      <c r="I25" s="53">
        <v>112640</v>
      </c>
      <c r="J25" s="53">
        <v>122880</v>
      </c>
      <c r="K25" s="53">
        <v>133120</v>
      </c>
      <c r="L25" s="53">
        <v>143360</v>
      </c>
      <c r="M25" s="54">
        <v>10240</v>
      </c>
    </row>
    <row r="26" spans="2:13" x14ac:dyDescent="0.3">
      <c r="B26" s="49">
        <v>7</v>
      </c>
      <c r="C26" s="53">
        <f t="shared" si="0"/>
        <v>204800</v>
      </c>
      <c r="D26" s="53">
        <f>C26+40960</f>
        <v>245760</v>
      </c>
      <c r="E26" s="53">
        <f t="shared" ref="E26:M26" si="2">D26+40960</f>
        <v>286720</v>
      </c>
      <c r="F26" s="53">
        <f t="shared" si="2"/>
        <v>327680</v>
      </c>
      <c r="G26" s="53">
        <f t="shared" si="2"/>
        <v>368640</v>
      </c>
      <c r="H26" s="53">
        <f t="shared" si="2"/>
        <v>409600</v>
      </c>
      <c r="I26" s="53">
        <f t="shared" si="2"/>
        <v>450560</v>
      </c>
      <c r="J26" s="53">
        <f t="shared" si="2"/>
        <v>491520</v>
      </c>
      <c r="K26" s="53">
        <f t="shared" si="2"/>
        <v>532480</v>
      </c>
      <c r="L26" s="53">
        <f t="shared" si="2"/>
        <v>573440</v>
      </c>
      <c r="M26" s="53">
        <f t="shared" si="2"/>
        <v>614400</v>
      </c>
    </row>
    <row r="27" spans="2:13" x14ac:dyDescent="0.3">
      <c r="B27" s="49">
        <v>8</v>
      </c>
      <c r="C27" s="53">
        <f t="shared" si="0"/>
        <v>819200</v>
      </c>
      <c r="D27" s="53">
        <f>C27+164840</f>
        <v>984040</v>
      </c>
      <c r="E27" s="53">
        <f t="shared" ref="E27:L27" si="3">D27+164840</f>
        <v>1148880</v>
      </c>
      <c r="F27" s="53">
        <f t="shared" si="3"/>
        <v>1313720</v>
      </c>
      <c r="G27" s="53">
        <f t="shared" si="3"/>
        <v>1478560</v>
      </c>
      <c r="H27" s="53">
        <f t="shared" si="3"/>
        <v>1643400</v>
      </c>
      <c r="I27" s="53">
        <f t="shared" si="3"/>
        <v>1808240</v>
      </c>
      <c r="J27" s="53">
        <f t="shared" si="3"/>
        <v>1973080</v>
      </c>
      <c r="K27" s="53">
        <f t="shared" si="3"/>
        <v>2137920</v>
      </c>
      <c r="L27" s="53">
        <f t="shared" si="3"/>
        <v>2302760</v>
      </c>
      <c r="M27" s="53">
        <v>163840</v>
      </c>
    </row>
    <row r="28" spans="2:13" x14ac:dyDescent="0.3">
      <c r="B28" s="173"/>
      <c r="C28" s="173"/>
      <c r="D28" s="173"/>
      <c r="E28" s="173"/>
      <c r="F28" s="173"/>
      <c r="G28" s="173"/>
      <c r="H28" s="173"/>
      <c r="I28" s="173"/>
      <c r="J28" s="173"/>
      <c r="K28" s="173"/>
      <c r="L28" s="173"/>
      <c r="M28" s="173"/>
    </row>
    <row r="30" spans="2:13" x14ac:dyDescent="0.3">
      <c r="B30" s="161" t="s">
        <v>126</v>
      </c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</row>
    <row r="31" spans="2:13" x14ac:dyDescent="0.3">
      <c r="B31" s="49" t="s">
        <v>213</v>
      </c>
      <c r="C31" s="50" t="s">
        <v>228</v>
      </c>
      <c r="D31" s="50" t="s">
        <v>214</v>
      </c>
      <c r="E31" s="50" t="s">
        <v>227</v>
      </c>
      <c r="F31" s="50" t="s">
        <v>225</v>
      </c>
      <c r="G31" s="50" t="s">
        <v>226</v>
      </c>
      <c r="H31" s="50" t="s">
        <v>219</v>
      </c>
      <c r="I31" s="50" t="s">
        <v>218</v>
      </c>
      <c r="J31" s="50" t="s">
        <v>217</v>
      </c>
      <c r="K31" s="50" t="s">
        <v>220</v>
      </c>
      <c r="L31" s="50" t="s">
        <v>229</v>
      </c>
      <c r="M31" s="46" t="s">
        <v>221</v>
      </c>
    </row>
    <row r="32" spans="2:13" x14ac:dyDescent="0.3">
      <c r="B32" s="49">
        <v>1</v>
      </c>
      <c r="C32" s="21">
        <v>0</v>
      </c>
      <c r="D32" s="21">
        <v>150</v>
      </c>
      <c r="E32" s="21">
        <f t="shared" ref="E32:K32" si="4">D32+50</f>
        <v>200</v>
      </c>
      <c r="F32" s="21">
        <f t="shared" si="4"/>
        <v>250</v>
      </c>
      <c r="G32" s="21">
        <f t="shared" si="4"/>
        <v>300</v>
      </c>
      <c r="H32" s="21">
        <f t="shared" si="4"/>
        <v>350</v>
      </c>
      <c r="I32" s="21">
        <f t="shared" si="4"/>
        <v>400</v>
      </c>
      <c r="J32" s="21">
        <f t="shared" si="4"/>
        <v>450</v>
      </c>
      <c r="K32" s="21">
        <f t="shared" si="4"/>
        <v>500</v>
      </c>
      <c r="L32" s="21">
        <v>550</v>
      </c>
      <c r="M32" s="20">
        <v>50</v>
      </c>
    </row>
    <row r="33" spans="2:13" x14ac:dyDescent="0.3">
      <c r="B33" s="49">
        <v>2</v>
      </c>
      <c r="C33" s="21">
        <v>660</v>
      </c>
      <c r="D33" s="21">
        <f>C33+110</f>
        <v>770</v>
      </c>
      <c r="E33" s="21">
        <f t="shared" ref="E33:L33" si="5">D33+110</f>
        <v>880</v>
      </c>
      <c r="F33" s="21">
        <f t="shared" si="5"/>
        <v>990</v>
      </c>
      <c r="G33" s="21">
        <f t="shared" si="5"/>
        <v>1100</v>
      </c>
      <c r="H33" s="21">
        <f t="shared" si="5"/>
        <v>1210</v>
      </c>
      <c r="I33" s="21">
        <f t="shared" si="5"/>
        <v>1320</v>
      </c>
      <c r="J33" s="21">
        <f t="shared" si="5"/>
        <v>1430</v>
      </c>
      <c r="K33" s="21">
        <f t="shared" si="5"/>
        <v>1540</v>
      </c>
      <c r="L33" s="21">
        <f t="shared" si="5"/>
        <v>1650</v>
      </c>
      <c r="M33" s="20">
        <v>110</v>
      </c>
    </row>
    <row r="34" spans="2:13" x14ac:dyDescent="0.3">
      <c r="B34" s="49">
        <v>3</v>
      </c>
      <c r="C34" s="21">
        <v>1980</v>
      </c>
      <c r="D34" s="21">
        <f>C34+330</f>
        <v>2310</v>
      </c>
      <c r="E34" s="21">
        <f t="shared" ref="E34:L34" si="6">D34+330</f>
        <v>2640</v>
      </c>
      <c r="F34" s="21">
        <f t="shared" si="6"/>
        <v>2970</v>
      </c>
      <c r="G34" s="21">
        <f t="shared" si="6"/>
        <v>3300</v>
      </c>
      <c r="H34" s="21">
        <f t="shared" si="6"/>
        <v>3630</v>
      </c>
      <c r="I34" s="21">
        <f t="shared" si="6"/>
        <v>3960</v>
      </c>
      <c r="J34" s="21">
        <f t="shared" si="6"/>
        <v>4290</v>
      </c>
      <c r="K34" s="21">
        <f t="shared" si="6"/>
        <v>4620</v>
      </c>
      <c r="L34" s="21">
        <f t="shared" si="6"/>
        <v>4950</v>
      </c>
      <c r="M34" s="20">
        <v>330</v>
      </c>
    </row>
    <row r="35" spans="2:13" x14ac:dyDescent="0.3">
      <c r="B35" s="49">
        <v>4</v>
      </c>
      <c r="C35" s="21">
        <v>5940</v>
      </c>
      <c r="D35" s="21">
        <f>C35+990</f>
        <v>6930</v>
      </c>
      <c r="E35" s="21">
        <f t="shared" ref="E35:L35" si="7">D35+990</f>
        <v>7920</v>
      </c>
      <c r="F35" s="21">
        <f t="shared" si="7"/>
        <v>8910</v>
      </c>
      <c r="G35" s="21">
        <f t="shared" si="7"/>
        <v>9900</v>
      </c>
      <c r="H35" s="21">
        <f t="shared" si="7"/>
        <v>10890</v>
      </c>
      <c r="I35" s="21">
        <f t="shared" si="7"/>
        <v>11880</v>
      </c>
      <c r="J35" s="21">
        <f t="shared" si="7"/>
        <v>12870</v>
      </c>
      <c r="K35" s="21">
        <f t="shared" si="7"/>
        <v>13860</v>
      </c>
      <c r="L35" s="21">
        <f t="shared" si="7"/>
        <v>14850</v>
      </c>
      <c r="M35" s="20">
        <v>990</v>
      </c>
    </row>
    <row r="36" spans="2:13" x14ac:dyDescent="0.3">
      <c r="B36" s="49">
        <v>5</v>
      </c>
      <c r="C36" s="21">
        <v>17820</v>
      </c>
      <c r="D36" s="21">
        <f>C36+2970</f>
        <v>20790</v>
      </c>
      <c r="E36" s="21">
        <f t="shared" ref="E36:L36" si="8">D36+2970</f>
        <v>23760</v>
      </c>
      <c r="F36" s="21">
        <f t="shared" si="8"/>
        <v>26730</v>
      </c>
      <c r="G36" s="21">
        <f t="shared" si="8"/>
        <v>29700</v>
      </c>
      <c r="H36" s="21">
        <f t="shared" si="8"/>
        <v>32670</v>
      </c>
      <c r="I36" s="21">
        <f t="shared" si="8"/>
        <v>35640</v>
      </c>
      <c r="J36" s="21">
        <f t="shared" si="8"/>
        <v>38610</v>
      </c>
      <c r="K36" s="21">
        <f t="shared" si="8"/>
        <v>41580</v>
      </c>
      <c r="L36" s="21">
        <f t="shared" si="8"/>
        <v>44550</v>
      </c>
      <c r="M36" s="20">
        <v>2970</v>
      </c>
    </row>
    <row r="37" spans="2:13" x14ac:dyDescent="0.3">
      <c r="B37" s="49">
        <v>6</v>
      </c>
      <c r="C37" s="21">
        <f>L36+8910</f>
        <v>53460</v>
      </c>
      <c r="D37" s="21">
        <f>C37+8910</f>
        <v>62370</v>
      </c>
      <c r="E37" s="21">
        <f t="shared" ref="E37:L37" si="9">D37+8910</f>
        <v>71280</v>
      </c>
      <c r="F37" s="21">
        <f t="shared" si="9"/>
        <v>80190</v>
      </c>
      <c r="G37" s="21">
        <f t="shared" si="9"/>
        <v>89100</v>
      </c>
      <c r="H37" s="21">
        <f t="shared" si="9"/>
        <v>98010</v>
      </c>
      <c r="I37" s="21">
        <f t="shared" si="9"/>
        <v>106920</v>
      </c>
      <c r="J37" s="21">
        <f t="shared" si="9"/>
        <v>115830</v>
      </c>
      <c r="K37" s="21">
        <f t="shared" si="9"/>
        <v>124740</v>
      </c>
      <c r="L37" s="21">
        <f t="shared" si="9"/>
        <v>133650</v>
      </c>
      <c r="M37" s="20">
        <v>8910</v>
      </c>
    </row>
    <row r="38" spans="2:13" x14ac:dyDescent="0.3">
      <c r="B38" s="49">
        <v>7</v>
      </c>
      <c r="C38" s="21">
        <f>L37+B38</f>
        <v>133657</v>
      </c>
      <c r="D38" s="21">
        <f>C38+26730</f>
        <v>160387</v>
      </c>
      <c r="E38" s="21">
        <f t="shared" ref="E38:L38" si="10">D38+26730</f>
        <v>187117</v>
      </c>
      <c r="F38" s="21">
        <f t="shared" si="10"/>
        <v>213847</v>
      </c>
      <c r="G38" s="21">
        <f t="shared" si="10"/>
        <v>240577</v>
      </c>
      <c r="H38" s="21">
        <f t="shared" si="10"/>
        <v>267307</v>
      </c>
      <c r="I38" s="21">
        <f t="shared" si="10"/>
        <v>294037</v>
      </c>
      <c r="J38" s="21">
        <f t="shared" si="10"/>
        <v>320767</v>
      </c>
      <c r="K38" s="21">
        <f t="shared" si="10"/>
        <v>347497</v>
      </c>
      <c r="L38" s="21">
        <f t="shared" si="10"/>
        <v>374227</v>
      </c>
      <c r="M38" s="20">
        <v>26730</v>
      </c>
    </row>
    <row r="39" spans="2:13" x14ac:dyDescent="0.3">
      <c r="B39" s="49">
        <v>8</v>
      </c>
      <c r="C39" s="21">
        <f>L38+B39</f>
        <v>374235</v>
      </c>
      <c r="D39" s="21">
        <f>C39+80190</f>
        <v>454425</v>
      </c>
      <c r="E39" s="21">
        <f t="shared" ref="E39:L39" si="11">D39+80190</f>
        <v>534615</v>
      </c>
      <c r="F39" s="21">
        <f t="shared" si="11"/>
        <v>614805</v>
      </c>
      <c r="G39" s="21">
        <f t="shared" si="11"/>
        <v>694995</v>
      </c>
      <c r="H39" s="21">
        <f t="shared" si="11"/>
        <v>775185</v>
      </c>
      <c r="I39" s="21">
        <f t="shared" si="11"/>
        <v>855375</v>
      </c>
      <c r="J39" s="21">
        <f t="shared" si="11"/>
        <v>935565</v>
      </c>
      <c r="K39" s="21">
        <f t="shared" si="11"/>
        <v>1015755</v>
      </c>
      <c r="L39" s="21">
        <f t="shared" si="11"/>
        <v>1095945</v>
      </c>
      <c r="M39" s="20">
        <v>80190</v>
      </c>
    </row>
    <row r="41" spans="2:13" x14ac:dyDescent="0.3"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4"/>
    </row>
  </sheetData>
  <mergeCells count="5">
    <mergeCell ref="B28:M28"/>
    <mergeCell ref="B30:M30"/>
    <mergeCell ref="B41:M41"/>
    <mergeCell ref="B2:M13"/>
    <mergeCell ref="B18:M18"/>
  </mergeCells>
  <phoneticPr fontId="15" type="noConversion"/>
  <pageMargins left="0.69999998807907104" right="0.69999998807907104" top="0.75" bottom="0.75" header="0.30000001192092896" footer="0.30000001192092896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D966"/>
  </sheetPr>
  <dimension ref="A1:U26"/>
  <sheetViews>
    <sheetView zoomScaleNormal="100" zoomScaleSheetLayoutView="75" workbookViewId="0">
      <selection activeCell="E35" sqref="E35"/>
    </sheetView>
  </sheetViews>
  <sheetFormatPr defaultColWidth="9" defaultRowHeight="16.5" x14ac:dyDescent="0.3"/>
  <cols>
    <col min="1" max="1" width="11.125" style="15" bestFit="1" customWidth="1"/>
    <col min="2" max="2" width="13.125" style="15" bestFit="1" customWidth="1"/>
    <col min="3" max="3" width="5.5" style="15" bestFit="1" customWidth="1"/>
    <col min="4" max="5" width="13.125" style="15" bestFit="1" customWidth="1"/>
    <col min="6" max="6" width="14.375" style="15" customWidth="1"/>
    <col min="7" max="7" width="13.125" style="15" bestFit="1" customWidth="1"/>
    <col min="8" max="8" width="9" style="15" bestFit="1" customWidth="1"/>
    <col min="9" max="9" width="10.625" style="15" customWidth="1"/>
    <col min="10" max="10" width="10.125" style="15" customWidth="1"/>
    <col min="11" max="11" width="10.25" style="15" customWidth="1"/>
    <col min="12" max="12" width="10" style="15" customWidth="1"/>
    <col min="13" max="13" width="10.125" style="15" customWidth="1"/>
    <col min="14" max="14" width="10.375" style="15" customWidth="1"/>
    <col min="15" max="15" width="11" style="15" customWidth="1"/>
    <col min="16" max="16" width="12.125" style="15" customWidth="1"/>
    <col min="17" max="16384" width="9" style="15"/>
  </cols>
  <sheetData>
    <row r="1" spans="1:21" x14ac:dyDescent="0.3">
      <c r="A1" s="95" t="s">
        <v>353</v>
      </c>
      <c r="B1" s="95" t="s">
        <v>81</v>
      </c>
      <c r="C1" s="95" t="s">
        <v>28</v>
      </c>
      <c r="D1" s="95" t="s">
        <v>342</v>
      </c>
      <c r="E1" s="95" t="s">
        <v>40</v>
      </c>
      <c r="F1" s="95" t="s">
        <v>30</v>
      </c>
      <c r="G1" s="95" t="s">
        <v>31</v>
      </c>
      <c r="H1" s="95" t="s">
        <v>29</v>
      </c>
      <c r="I1" s="95" t="s">
        <v>36</v>
      </c>
      <c r="J1" s="95" t="s">
        <v>37</v>
      </c>
      <c r="K1" s="95" t="s">
        <v>25</v>
      </c>
      <c r="L1" s="95" t="s">
        <v>38</v>
      </c>
      <c r="M1" s="95" t="s">
        <v>34</v>
      </c>
      <c r="N1" s="95" t="s">
        <v>32</v>
      </c>
      <c r="O1" s="5"/>
      <c r="P1" s="5"/>
    </row>
    <row r="2" spans="1:21" x14ac:dyDescent="0.3">
      <c r="A2" s="1" t="s">
        <v>125</v>
      </c>
      <c r="B2" s="33">
        <v>10</v>
      </c>
      <c r="C2" s="47">
        <v>1</v>
      </c>
      <c r="D2" s="33">
        <v>50</v>
      </c>
      <c r="E2" s="33">
        <v>60</v>
      </c>
      <c r="F2" s="33">
        <v>70</v>
      </c>
      <c r="G2" s="33">
        <v>80</v>
      </c>
      <c r="H2" s="33">
        <v>90</v>
      </c>
      <c r="I2" s="33">
        <v>100</v>
      </c>
      <c r="J2" s="33">
        <v>110</v>
      </c>
      <c r="K2" s="33">
        <v>120</v>
      </c>
      <c r="L2" s="33">
        <v>130</v>
      </c>
      <c r="M2" s="33">
        <v>140</v>
      </c>
      <c r="N2" s="33" t="b">
        <v>1</v>
      </c>
      <c r="O2" s="3"/>
      <c r="P2" s="3"/>
    </row>
    <row r="3" spans="1:21" x14ac:dyDescent="0.3">
      <c r="A3" s="1" t="s">
        <v>121</v>
      </c>
      <c r="B3" s="33">
        <v>20</v>
      </c>
      <c r="C3" s="47">
        <v>0</v>
      </c>
      <c r="D3" s="33">
        <v>200</v>
      </c>
      <c r="E3" s="33">
        <v>240</v>
      </c>
      <c r="F3" s="33">
        <v>280</v>
      </c>
      <c r="G3" s="33">
        <v>320</v>
      </c>
      <c r="H3" s="33">
        <v>360</v>
      </c>
      <c r="I3" s="33">
        <v>400</v>
      </c>
      <c r="J3" s="33">
        <v>440</v>
      </c>
      <c r="K3" s="33">
        <v>480</v>
      </c>
      <c r="L3" s="33">
        <v>520</v>
      </c>
      <c r="M3" s="33">
        <v>560</v>
      </c>
      <c r="N3" s="33" t="b">
        <v>0</v>
      </c>
      <c r="O3" s="3"/>
      <c r="P3" s="3"/>
    </row>
    <row r="4" spans="1:21" x14ac:dyDescent="0.3">
      <c r="A4" s="1" t="s">
        <v>120</v>
      </c>
      <c r="B4" s="33">
        <v>60</v>
      </c>
      <c r="C4" s="47">
        <v>0</v>
      </c>
      <c r="D4" s="33">
        <v>800</v>
      </c>
      <c r="E4" s="33">
        <v>960</v>
      </c>
      <c r="F4" s="33">
        <v>1120</v>
      </c>
      <c r="G4" s="33">
        <v>1280</v>
      </c>
      <c r="H4" s="33">
        <v>1440</v>
      </c>
      <c r="I4" s="33">
        <v>1600</v>
      </c>
      <c r="J4" s="33">
        <v>1760</v>
      </c>
      <c r="K4" s="33">
        <v>1920</v>
      </c>
      <c r="L4" s="33">
        <v>2080</v>
      </c>
      <c r="M4" s="33">
        <v>2240</v>
      </c>
      <c r="N4" s="33" t="b">
        <v>0</v>
      </c>
      <c r="O4" s="3"/>
      <c r="P4" s="3"/>
    </row>
    <row r="5" spans="1:21" x14ac:dyDescent="0.3">
      <c r="A5" s="1" t="s">
        <v>124</v>
      </c>
      <c r="B5" s="33">
        <v>240</v>
      </c>
      <c r="C5" s="47">
        <v>0</v>
      </c>
      <c r="D5" s="33">
        <v>3200</v>
      </c>
      <c r="E5" s="33">
        <v>3840</v>
      </c>
      <c r="F5" s="33">
        <v>4480</v>
      </c>
      <c r="G5" s="33">
        <v>5120</v>
      </c>
      <c r="H5" s="33">
        <v>5760</v>
      </c>
      <c r="I5" s="33">
        <v>6400</v>
      </c>
      <c r="J5" s="33">
        <v>7040</v>
      </c>
      <c r="K5" s="33">
        <v>7680</v>
      </c>
      <c r="L5" s="33">
        <v>8320</v>
      </c>
      <c r="M5" s="33">
        <v>8960</v>
      </c>
      <c r="N5" s="33" t="b">
        <v>0</v>
      </c>
      <c r="O5" s="3"/>
      <c r="P5" s="3"/>
    </row>
    <row r="6" spans="1:21" x14ac:dyDescent="0.3">
      <c r="A6" s="1" t="s">
        <v>118</v>
      </c>
      <c r="B6" s="33">
        <v>1200</v>
      </c>
      <c r="C6" s="47">
        <v>0</v>
      </c>
      <c r="D6" s="33">
        <v>12800</v>
      </c>
      <c r="E6" s="33">
        <v>15360</v>
      </c>
      <c r="F6" s="33">
        <v>17920</v>
      </c>
      <c r="G6" s="33">
        <v>20480</v>
      </c>
      <c r="H6" s="33">
        <v>23040</v>
      </c>
      <c r="I6" s="33">
        <v>25600</v>
      </c>
      <c r="J6" s="33">
        <v>28160</v>
      </c>
      <c r="K6" s="33">
        <v>30720</v>
      </c>
      <c r="L6" s="33">
        <v>33280</v>
      </c>
      <c r="M6" s="33">
        <v>35840</v>
      </c>
      <c r="N6" s="33" t="b">
        <v>0</v>
      </c>
      <c r="O6" s="3"/>
      <c r="P6" s="3"/>
    </row>
    <row r="7" spans="1:21" x14ac:dyDescent="0.3">
      <c r="A7" s="1" t="s">
        <v>119</v>
      </c>
      <c r="B7" s="33">
        <v>7200</v>
      </c>
      <c r="C7" s="47">
        <v>0</v>
      </c>
      <c r="D7" s="33">
        <v>51200</v>
      </c>
      <c r="E7" s="33">
        <v>61440</v>
      </c>
      <c r="F7" s="33">
        <v>71680</v>
      </c>
      <c r="G7" s="33">
        <v>81920</v>
      </c>
      <c r="H7" s="33">
        <v>92160</v>
      </c>
      <c r="I7" s="33">
        <v>102400</v>
      </c>
      <c r="J7" s="33">
        <v>112640</v>
      </c>
      <c r="K7" s="33">
        <v>122880</v>
      </c>
      <c r="L7" s="33">
        <v>133120</v>
      </c>
      <c r="M7" s="33">
        <v>143360</v>
      </c>
      <c r="N7" s="33" t="b">
        <v>0</v>
      </c>
      <c r="O7" s="3"/>
      <c r="P7" s="3"/>
      <c r="Q7" s="3"/>
      <c r="R7" s="3"/>
      <c r="S7" s="3"/>
      <c r="T7" s="3"/>
      <c r="U7" s="3"/>
    </row>
    <row r="8" spans="1:21" x14ac:dyDescent="0.3">
      <c r="A8" s="1" t="s">
        <v>128</v>
      </c>
      <c r="B8" s="33">
        <f>B7*7</f>
        <v>50400</v>
      </c>
      <c r="C8" s="47">
        <v>0</v>
      </c>
      <c r="D8" s="33">
        <v>204800</v>
      </c>
      <c r="E8" s="33">
        <v>245760</v>
      </c>
      <c r="F8" s="33">
        <v>286720</v>
      </c>
      <c r="G8" s="33">
        <v>327680</v>
      </c>
      <c r="H8" s="33">
        <v>368640</v>
      </c>
      <c r="I8" s="33">
        <v>409600</v>
      </c>
      <c r="J8" s="33">
        <v>450560</v>
      </c>
      <c r="K8" s="33">
        <v>491520</v>
      </c>
      <c r="L8" s="33">
        <v>532480</v>
      </c>
      <c r="M8" s="33">
        <v>573440</v>
      </c>
      <c r="N8" s="33" t="b">
        <v>0</v>
      </c>
      <c r="O8" s="3"/>
      <c r="P8" s="3"/>
      <c r="Q8" s="3"/>
      <c r="R8" s="3"/>
      <c r="S8" s="3"/>
      <c r="T8" s="3"/>
      <c r="U8" s="3"/>
    </row>
    <row r="9" spans="1:21" x14ac:dyDescent="0.3">
      <c r="A9" s="1" t="s">
        <v>129</v>
      </c>
      <c r="B9" s="33">
        <f>B8*8</f>
        <v>403200</v>
      </c>
      <c r="C9" s="47">
        <v>0</v>
      </c>
      <c r="D9" s="33">
        <v>819200</v>
      </c>
      <c r="E9" s="33">
        <v>983040</v>
      </c>
      <c r="F9" s="33">
        <v>1146880</v>
      </c>
      <c r="G9" s="33">
        <v>1310720</v>
      </c>
      <c r="H9" s="33">
        <v>1474560</v>
      </c>
      <c r="I9" s="33">
        <v>1638400</v>
      </c>
      <c r="J9" s="33">
        <v>1802240</v>
      </c>
      <c r="K9" s="33">
        <v>1966080</v>
      </c>
      <c r="L9" s="33">
        <v>2129920</v>
      </c>
      <c r="M9" s="33">
        <v>2293760</v>
      </c>
      <c r="N9" s="33" t="b">
        <v>0</v>
      </c>
      <c r="O9" s="3"/>
      <c r="P9" s="3"/>
      <c r="Q9" s="3"/>
      <c r="R9" s="3"/>
      <c r="S9" s="3"/>
      <c r="T9" s="3"/>
      <c r="U9" s="3"/>
    </row>
    <row r="10" spans="1:21" x14ac:dyDescent="0.3">
      <c r="A10" s="1" t="s">
        <v>166</v>
      </c>
      <c r="B10" s="33">
        <f>B9*9</f>
        <v>3628800</v>
      </c>
      <c r="C10" s="47">
        <v>0</v>
      </c>
      <c r="D10" s="33">
        <v>3276800</v>
      </c>
      <c r="E10" s="33">
        <v>3932160</v>
      </c>
      <c r="F10" s="33">
        <v>4587520</v>
      </c>
      <c r="G10" s="33">
        <v>5242880</v>
      </c>
      <c r="H10" s="33">
        <v>5898240</v>
      </c>
      <c r="I10" s="33">
        <v>6553600</v>
      </c>
      <c r="J10" s="33">
        <v>7208960</v>
      </c>
      <c r="K10" s="33">
        <v>7864320</v>
      </c>
      <c r="L10" s="33">
        <v>8519680</v>
      </c>
      <c r="M10" s="33">
        <v>9175040</v>
      </c>
      <c r="N10" s="33" t="b">
        <v>0</v>
      </c>
      <c r="O10" s="3"/>
      <c r="P10" s="3"/>
      <c r="Q10" s="3"/>
      <c r="R10" s="3"/>
      <c r="S10" s="3"/>
      <c r="T10" s="3"/>
      <c r="U10" s="3"/>
    </row>
    <row r="11" spans="1:21" x14ac:dyDescent="0.3">
      <c r="A11" s="1" t="s">
        <v>174</v>
      </c>
      <c r="B11" s="33">
        <f>B10*10</f>
        <v>36288000</v>
      </c>
      <c r="C11" s="47">
        <v>0</v>
      </c>
      <c r="D11" s="33">
        <v>13107200</v>
      </c>
      <c r="E11" s="33">
        <v>15728640</v>
      </c>
      <c r="F11" s="33">
        <v>18350080</v>
      </c>
      <c r="G11" s="33">
        <v>20971520</v>
      </c>
      <c r="H11" s="33">
        <v>23592960</v>
      </c>
      <c r="I11" s="33">
        <v>26214400</v>
      </c>
      <c r="J11" s="33">
        <v>28835840</v>
      </c>
      <c r="K11" s="33">
        <v>31457280</v>
      </c>
      <c r="L11" s="33">
        <v>34078720</v>
      </c>
      <c r="M11" s="33">
        <v>36700160</v>
      </c>
      <c r="N11" s="33" t="b">
        <v>0</v>
      </c>
      <c r="O11" s="3"/>
      <c r="P11" s="3"/>
      <c r="Q11" s="3"/>
      <c r="R11" s="3"/>
      <c r="S11" s="3"/>
      <c r="T11" s="3"/>
      <c r="U11" s="3"/>
    </row>
    <row r="12" spans="1:21" x14ac:dyDescent="0.3">
      <c r="A12" s="1" t="s">
        <v>173</v>
      </c>
      <c r="B12" s="33">
        <f>B11*11</f>
        <v>399168000</v>
      </c>
      <c r="C12" s="47">
        <v>0</v>
      </c>
      <c r="D12" s="33">
        <v>52428800</v>
      </c>
      <c r="E12" s="33">
        <v>62914560</v>
      </c>
      <c r="F12" s="33">
        <v>73400320</v>
      </c>
      <c r="G12" s="33">
        <v>83886080</v>
      </c>
      <c r="H12" s="33">
        <v>94371840</v>
      </c>
      <c r="I12" s="33">
        <v>104857600</v>
      </c>
      <c r="J12" s="33">
        <v>115343360</v>
      </c>
      <c r="K12" s="33">
        <v>125829120</v>
      </c>
      <c r="L12" s="33">
        <v>136314880</v>
      </c>
      <c r="M12" s="33">
        <v>146800640</v>
      </c>
      <c r="N12" s="33" t="b">
        <v>0</v>
      </c>
      <c r="O12" s="5"/>
      <c r="P12" s="5"/>
      <c r="Q12" s="3"/>
      <c r="R12" s="3"/>
      <c r="S12" s="3"/>
      <c r="T12" s="3"/>
      <c r="U12" s="3"/>
    </row>
    <row r="13" spans="1:21" x14ac:dyDescent="0.3">
      <c r="A13" s="1" t="s">
        <v>167</v>
      </c>
      <c r="B13" s="33">
        <f>B12*12</f>
        <v>4790016000</v>
      </c>
      <c r="C13" s="47">
        <v>0</v>
      </c>
      <c r="D13" s="33">
        <v>209715200</v>
      </c>
      <c r="E13" s="33">
        <v>251658240</v>
      </c>
      <c r="F13" s="33">
        <v>293601280</v>
      </c>
      <c r="G13" s="33">
        <v>335544320</v>
      </c>
      <c r="H13" s="33">
        <v>377487360</v>
      </c>
      <c r="I13" s="33">
        <v>419430400</v>
      </c>
      <c r="J13" s="33">
        <v>461373440</v>
      </c>
      <c r="K13" s="33">
        <v>503316480</v>
      </c>
      <c r="L13" s="33">
        <v>545259520</v>
      </c>
      <c r="M13" s="33">
        <v>587202560</v>
      </c>
      <c r="N13" s="33" t="b">
        <v>0</v>
      </c>
      <c r="O13" s="51"/>
      <c r="P13" s="51"/>
      <c r="Q13" s="3"/>
      <c r="R13" s="3"/>
      <c r="S13" s="3"/>
      <c r="T13" s="3"/>
      <c r="U13" s="3"/>
    </row>
    <row r="14" spans="1:21" x14ac:dyDescent="0.3">
      <c r="A14" s="1" t="s">
        <v>168</v>
      </c>
      <c r="B14" s="33">
        <f>B13*13</f>
        <v>62270208000</v>
      </c>
      <c r="C14" s="47">
        <v>0</v>
      </c>
      <c r="D14" s="33">
        <v>838860800</v>
      </c>
      <c r="E14" s="33">
        <v>1006632960</v>
      </c>
      <c r="F14" s="33">
        <v>1174405120</v>
      </c>
      <c r="G14" s="33">
        <v>1342177280</v>
      </c>
      <c r="H14" s="33">
        <v>1509949440</v>
      </c>
      <c r="I14" s="33">
        <v>1677721600</v>
      </c>
      <c r="J14" s="33">
        <v>1845493760</v>
      </c>
      <c r="K14" s="33">
        <v>2013265920</v>
      </c>
      <c r="L14" s="33">
        <v>2181038080</v>
      </c>
      <c r="M14" s="33">
        <v>2348810240</v>
      </c>
      <c r="N14" s="33" t="b">
        <v>0</v>
      </c>
      <c r="O14" s="51"/>
      <c r="P14" s="51"/>
      <c r="Q14" s="3"/>
      <c r="R14" s="3"/>
      <c r="S14" s="3"/>
      <c r="T14" s="3"/>
      <c r="U14" s="3"/>
    </row>
    <row r="15" spans="1:21" x14ac:dyDescent="0.3">
      <c r="A15" s="1" t="s">
        <v>169</v>
      </c>
      <c r="B15" s="33">
        <f>B14*14</f>
        <v>871782912000</v>
      </c>
      <c r="C15" s="47">
        <v>0</v>
      </c>
      <c r="D15" s="33">
        <v>3355443200</v>
      </c>
      <c r="E15" s="33">
        <v>4026531840</v>
      </c>
      <c r="F15" s="33">
        <v>4697620480</v>
      </c>
      <c r="G15" s="33">
        <v>5368709120</v>
      </c>
      <c r="H15" s="33">
        <v>6039797760</v>
      </c>
      <c r="I15" s="33">
        <v>6710886400</v>
      </c>
      <c r="J15" s="33">
        <v>7381975040</v>
      </c>
      <c r="K15" s="33">
        <v>8053063680</v>
      </c>
      <c r="L15" s="33">
        <v>8724152320</v>
      </c>
      <c r="M15" s="33">
        <v>9395240960</v>
      </c>
      <c r="N15" s="33" t="b">
        <v>0</v>
      </c>
      <c r="O15" s="51"/>
      <c r="P15" s="51"/>
      <c r="Q15" s="3"/>
      <c r="R15" s="3"/>
      <c r="S15" s="3"/>
      <c r="T15" s="3"/>
      <c r="U15" s="3"/>
    </row>
    <row r="16" spans="1:21" x14ac:dyDescent="0.3">
      <c r="A16" s="1" t="s">
        <v>170</v>
      </c>
      <c r="B16" s="33">
        <f>B15*15</f>
        <v>13076743680000</v>
      </c>
      <c r="C16" s="47">
        <v>0</v>
      </c>
      <c r="D16" s="33">
        <v>13421772800</v>
      </c>
      <c r="E16" s="33">
        <v>16106127360</v>
      </c>
      <c r="F16" s="33">
        <v>18790481920</v>
      </c>
      <c r="G16" s="33">
        <v>21474836480</v>
      </c>
      <c r="H16" s="33">
        <v>24159191040</v>
      </c>
      <c r="I16" s="33">
        <v>26843545600</v>
      </c>
      <c r="J16" s="33">
        <v>29527900160</v>
      </c>
      <c r="K16" s="33">
        <v>32212254720</v>
      </c>
      <c r="L16" s="33">
        <v>34896609280</v>
      </c>
      <c r="M16" s="33">
        <v>37580963840</v>
      </c>
      <c r="N16" s="33" t="b">
        <v>0</v>
      </c>
      <c r="O16" s="51"/>
      <c r="P16" s="51"/>
      <c r="Q16" s="3"/>
      <c r="R16" s="3"/>
      <c r="S16" s="3"/>
      <c r="T16" s="3"/>
      <c r="U16" s="3"/>
    </row>
    <row r="17" spans="1:21" x14ac:dyDescent="0.3">
      <c r="A17" s="1" t="s">
        <v>171</v>
      </c>
      <c r="B17" s="33">
        <f>B16*16</f>
        <v>209227898880000</v>
      </c>
      <c r="C17" s="47">
        <v>0</v>
      </c>
      <c r="D17" s="33">
        <v>53687091200</v>
      </c>
      <c r="E17" s="33">
        <v>64424509440</v>
      </c>
      <c r="F17" s="33">
        <v>75161927680</v>
      </c>
      <c r="G17" s="33">
        <v>85899345920</v>
      </c>
      <c r="H17" s="33">
        <v>96636764160</v>
      </c>
      <c r="I17" s="33">
        <v>107374182400</v>
      </c>
      <c r="J17" s="33">
        <v>118111600640</v>
      </c>
      <c r="K17" s="33">
        <v>128849018880</v>
      </c>
      <c r="L17" s="33">
        <v>139586437120</v>
      </c>
      <c r="M17" s="33">
        <v>150323855360</v>
      </c>
      <c r="N17" s="33" t="b">
        <v>0</v>
      </c>
      <c r="O17" s="51"/>
      <c r="P17" s="51"/>
      <c r="Q17" s="3"/>
      <c r="R17" s="3"/>
      <c r="S17" s="3"/>
      <c r="T17" s="3"/>
      <c r="U17" s="3"/>
    </row>
    <row r="18" spans="1:21" x14ac:dyDescent="0.3">
      <c r="A18" s="1" t="s">
        <v>172</v>
      </c>
      <c r="B18" s="33">
        <f>B17*17</f>
        <v>3556874280960000</v>
      </c>
      <c r="C18" s="47">
        <v>0</v>
      </c>
      <c r="D18" s="33">
        <v>214748364800</v>
      </c>
      <c r="E18" s="33">
        <v>257698037760</v>
      </c>
      <c r="F18" s="33">
        <v>300647710720</v>
      </c>
      <c r="G18" s="33">
        <v>343597383680</v>
      </c>
      <c r="H18" s="33">
        <v>386547056640</v>
      </c>
      <c r="I18" s="33">
        <v>429496729600</v>
      </c>
      <c r="J18" s="33">
        <v>472446402560</v>
      </c>
      <c r="K18" s="33">
        <v>515396075520</v>
      </c>
      <c r="L18" s="33">
        <v>558345748480</v>
      </c>
      <c r="M18" s="33">
        <v>601295421440</v>
      </c>
      <c r="N18" s="33" t="b">
        <v>0</v>
      </c>
      <c r="O18" s="51"/>
      <c r="P18" s="51"/>
      <c r="Q18" s="3"/>
      <c r="R18" s="3"/>
      <c r="S18" s="3"/>
      <c r="T18" s="3"/>
      <c r="U18" s="3"/>
    </row>
    <row r="19" spans="1:21" x14ac:dyDescent="0.3">
      <c r="A19" s="1" t="s">
        <v>183</v>
      </c>
      <c r="B19" s="33">
        <f>B18*18</f>
        <v>6.402373705728E+16</v>
      </c>
      <c r="C19" s="47">
        <v>0</v>
      </c>
      <c r="D19" s="33">
        <v>858993459200</v>
      </c>
      <c r="E19" s="33">
        <v>1030792151040</v>
      </c>
      <c r="F19" s="33">
        <v>1202590842880</v>
      </c>
      <c r="G19" s="33">
        <v>1374389534720</v>
      </c>
      <c r="H19" s="33">
        <v>1546188226560</v>
      </c>
      <c r="I19" s="33">
        <v>1717986918400</v>
      </c>
      <c r="J19" s="33">
        <v>1889785610240</v>
      </c>
      <c r="K19" s="33">
        <v>2061584302080</v>
      </c>
      <c r="L19" s="33">
        <v>2233382993920</v>
      </c>
      <c r="M19" s="33">
        <v>2405181685760</v>
      </c>
      <c r="N19" s="33" t="b">
        <v>0</v>
      </c>
      <c r="O19" s="51"/>
      <c r="P19" s="51"/>
      <c r="Q19" s="3"/>
      <c r="R19" s="3"/>
      <c r="S19" s="3"/>
      <c r="T19" s="3"/>
      <c r="U19" s="3"/>
    </row>
    <row r="20" spans="1:21" x14ac:dyDescent="0.3">
      <c r="A20" s="1" t="s">
        <v>184</v>
      </c>
      <c r="B20" s="33">
        <f>B19*19</f>
        <v>1.21645100408832E+18</v>
      </c>
      <c r="C20" s="47">
        <v>0</v>
      </c>
      <c r="D20" s="33">
        <v>3435973836800</v>
      </c>
      <c r="E20" s="33">
        <v>4123168604160</v>
      </c>
      <c r="F20" s="33">
        <v>4810363371520</v>
      </c>
      <c r="G20" s="33">
        <v>5497558138880</v>
      </c>
      <c r="H20" s="33">
        <v>6184752906240</v>
      </c>
      <c r="I20" s="33">
        <v>1717986918400</v>
      </c>
      <c r="J20" s="33">
        <v>7559142440960</v>
      </c>
      <c r="K20" s="33">
        <v>8246337208320</v>
      </c>
      <c r="L20" s="33">
        <v>8933531975680</v>
      </c>
      <c r="M20" s="33">
        <v>9620726743040</v>
      </c>
      <c r="N20" s="33" t="b">
        <v>0</v>
      </c>
      <c r="O20" s="51"/>
      <c r="P20" s="51"/>
      <c r="Q20" s="3"/>
      <c r="R20" s="3"/>
      <c r="S20" s="3"/>
      <c r="T20" s="3"/>
      <c r="U20" s="3"/>
    </row>
    <row r="21" spans="1:21" x14ac:dyDescent="0.3">
      <c r="A21" s="1" t="s">
        <v>185</v>
      </c>
      <c r="B21" s="33">
        <f>B20*20</f>
        <v>2.43290200817664E+19</v>
      </c>
      <c r="C21" s="47">
        <v>0</v>
      </c>
      <c r="D21" s="33">
        <v>13743895347200</v>
      </c>
      <c r="E21" s="33">
        <v>16492674416640</v>
      </c>
      <c r="F21" s="33">
        <v>19241453486080</v>
      </c>
      <c r="G21" s="33">
        <v>21990232555520</v>
      </c>
      <c r="H21" s="33">
        <v>24739011624960</v>
      </c>
      <c r="I21" s="33">
        <v>27487790694400</v>
      </c>
      <c r="J21" s="33">
        <v>30236569763840</v>
      </c>
      <c r="K21" s="33">
        <v>32985348833280</v>
      </c>
      <c r="L21" s="33">
        <v>35734127902720</v>
      </c>
      <c r="M21" s="33">
        <v>38482906972160</v>
      </c>
      <c r="N21" s="33" t="b">
        <v>0</v>
      </c>
      <c r="O21" s="3"/>
      <c r="P21" s="3"/>
      <c r="Q21" s="3"/>
      <c r="R21" s="3"/>
      <c r="S21" s="3"/>
      <c r="T21" s="3"/>
      <c r="U21" s="3"/>
    </row>
    <row r="22" spans="1:21" x14ac:dyDescent="0.3">
      <c r="N22" s="3"/>
      <c r="O22" s="3"/>
      <c r="P22" s="3"/>
      <c r="Q22" s="3"/>
      <c r="R22" s="3"/>
      <c r="S22" s="3"/>
      <c r="T22" s="3"/>
      <c r="U22" s="3"/>
    </row>
    <row r="26" spans="1:21" x14ac:dyDescent="0.3">
      <c r="R26" s="15" t="s">
        <v>372</v>
      </c>
    </row>
  </sheetData>
  <phoneticPr fontId="15" type="noConversion"/>
  <pageMargins left="0.69999998807907104" right="0.69999998807907104" top="0.75" bottom="0.75" header="0.30000001192092896" footer="0.30000001192092896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rgb="FFFFD966"/>
  </sheetPr>
  <dimension ref="A1:O22"/>
  <sheetViews>
    <sheetView topLeftCell="B1" zoomScaleNormal="100" zoomScaleSheetLayoutView="75" workbookViewId="0">
      <selection activeCell="K23" sqref="K23"/>
    </sheetView>
  </sheetViews>
  <sheetFormatPr defaultColWidth="9" defaultRowHeight="16.5" x14ac:dyDescent="0.3"/>
  <cols>
    <col min="1" max="1" width="11.125" style="2" bestFit="1" customWidth="1"/>
    <col min="2" max="2" width="13.75" style="2" bestFit="1" customWidth="1"/>
    <col min="3" max="3" width="5.5" style="2" bestFit="1" customWidth="1"/>
    <col min="4" max="4" width="11.125" style="2" bestFit="1" customWidth="1"/>
    <col min="5" max="15" width="13.875" style="2" bestFit="1" customWidth="1"/>
    <col min="16" max="16384" width="9" style="2"/>
  </cols>
  <sheetData>
    <row r="1" spans="1:15" x14ac:dyDescent="0.3">
      <c r="A1" s="48" t="s">
        <v>353</v>
      </c>
      <c r="B1" s="48" t="s">
        <v>64</v>
      </c>
      <c r="C1" s="48" t="s">
        <v>247</v>
      </c>
      <c r="D1" s="48" t="s">
        <v>78</v>
      </c>
      <c r="E1" s="48" t="s">
        <v>81</v>
      </c>
      <c r="F1" s="48" t="s">
        <v>271</v>
      </c>
      <c r="G1" s="48" t="s">
        <v>257</v>
      </c>
      <c r="H1" s="48" t="s">
        <v>259</v>
      </c>
      <c r="I1" s="48" t="s">
        <v>269</v>
      </c>
      <c r="J1" s="48" t="s">
        <v>263</v>
      </c>
      <c r="K1" s="48" t="s">
        <v>264</v>
      </c>
      <c r="L1" s="48" t="s">
        <v>276</v>
      </c>
      <c r="M1" s="48" t="s">
        <v>277</v>
      </c>
      <c r="N1" s="48" t="s">
        <v>280</v>
      </c>
      <c r="O1" s="48" t="s">
        <v>83</v>
      </c>
    </row>
    <row r="2" spans="1:15" x14ac:dyDescent="0.3">
      <c r="A2" s="1" t="s">
        <v>125</v>
      </c>
      <c r="B2" s="20" t="s">
        <v>249</v>
      </c>
      <c r="C2" s="47" t="s">
        <v>251</v>
      </c>
      <c r="D2" s="47" t="s">
        <v>236</v>
      </c>
      <c r="E2" s="21">
        <v>50</v>
      </c>
      <c r="F2" s="21">
        <v>0</v>
      </c>
      <c r="G2" s="21">
        <v>150</v>
      </c>
      <c r="H2" s="21">
        <v>200</v>
      </c>
      <c r="I2" s="21">
        <v>250</v>
      </c>
      <c r="J2" s="21">
        <v>300</v>
      </c>
      <c r="K2" s="21">
        <v>350</v>
      </c>
      <c r="L2" s="21">
        <v>400</v>
      </c>
      <c r="M2" s="21">
        <v>450</v>
      </c>
      <c r="N2" s="21">
        <v>500</v>
      </c>
      <c r="O2" s="21">
        <v>550</v>
      </c>
    </row>
    <row r="3" spans="1:15" x14ac:dyDescent="0.3">
      <c r="A3" s="1" t="s">
        <v>121</v>
      </c>
      <c r="B3" s="20" t="s">
        <v>233</v>
      </c>
      <c r="C3" s="47" t="s">
        <v>251</v>
      </c>
      <c r="D3" s="47" t="s">
        <v>125</v>
      </c>
      <c r="E3" s="21">
        <v>100</v>
      </c>
      <c r="F3" s="21">
        <v>650</v>
      </c>
      <c r="G3" s="21">
        <v>750</v>
      </c>
      <c r="H3" s="21">
        <v>850</v>
      </c>
      <c r="I3" s="21">
        <v>950</v>
      </c>
      <c r="J3" s="21">
        <v>1050</v>
      </c>
      <c r="K3" s="21">
        <v>1150</v>
      </c>
      <c r="L3" s="21">
        <v>1250</v>
      </c>
      <c r="M3" s="21">
        <v>1350</v>
      </c>
      <c r="N3" s="21">
        <v>1450</v>
      </c>
      <c r="O3" s="21">
        <v>1550</v>
      </c>
    </row>
    <row r="4" spans="1:15" x14ac:dyDescent="0.3">
      <c r="A4" s="1" t="s">
        <v>120</v>
      </c>
      <c r="B4" s="20" t="s">
        <v>411</v>
      </c>
      <c r="C4" s="47" t="s">
        <v>251</v>
      </c>
      <c r="D4" s="47" t="s">
        <v>121</v>
      </c>
      <c r="E4" s="21">
        <v>215</v>
      </c>
      <c r="F4" s="21">
        <v>1765</v>
      </c>
      <c r="G4" s="21">
        <v>1980</v>
      </c>
      <c r="H4" s="21">
        <v>2195</v>
      </c>
      <c r="I4" s="21">
        <v>2410</v>
      </c>
      <c r="J4" s="21">
        <v>2625</v>
      </c>
      <c r="K4" s="21">
        <v>2840</v>
      </c>
      <c r="L4" s="21">
        <v>3055</v>
      </c>
      <c r="M4" s="21">
        <v>3270</v>
      </c>
      <c r="N4" s="21">
        <v>3485</v>
      </c>
      <c r="O4" s="21">
        <v>3700</v>
      </c>
    </row>
    <row r="5" spans="1:15" x14ac:dyDescent="0.3">
      <c r="A5" s="1" t="s">
        <v>124</v>
      </c>
      <c r="B5" s="20" t="s">
        <v>11</v>
      </c>
      <c r="C5" s="47" t="s">
        <v>251</v>
      </c>
      <c r="D5" s="47" t="s">
        <v>120</v>
      </c>
      <c r="E5" s="21">
        <v>494.49999999999994</v>
      </c>
      <c r="F5" s="21">
        <v>4194.5</v>
      </c>
      <c r="G5" s="21">
        <v>4689</v>
      </c>
      <c r="H5" s="21">
        <v>4904</v>
      </c>
      <c r="I5" s="21">
        <v>5119</v>
      </c>
      <c r="J5" s="21">
        <v>5334</v>
      </c>
      <c r="K5" s="21">
        <v>5549</v>
      </c>
      <c r="L5" s="21">
        <v>5764</v>
      </c>
      <c r="M5" s="21">
        <v>5979</v>
      </c>
      <c r="N5" s="21">
        <v>6194</v>
      </c>
      <c r="O5" s="21">
        <v>6409</v>
      </c>
    </row>
    <row r="6" spans="1:15" x14ac:dyDescent="0.3">
      <c r="A6" s="1" t="s">
        <v>118</v>
      </c>
      <c r="B6" s="20" t="s">
        <v>366</v>
      </c>
      <c r="C6" s="47" t="s">
        <v>251</v>
      </c>
      <c r="D6" s="47" t="s">
        <v>124</v>
      </c>
      <c r="E6" s="21">
        <v>1211.5249999999999</v>
      </c>
      <c r="F6" s="21">
        <v>7620.5249999999996</v>
      </c>
      <c r="G6" s="21">
        <v>8832.0499999999993</v>
      </c>
      <c r="H6" s="21">
        <v>9047.0499999999993</v>
      </c>
      <c r="I6" s="21">
        <v>9262.0499999999993</v>
      </c>
      <c r="J6" s="21">
        <v>9477.0499999999993</v>
      </c>
      <c r="K6" s="21">
        <v>9692.0499999999993</v>
      </c>
      <c r="L6" s="21">
        <v>9907.0499999999993</v>
      </c>
      <c r="M6" s="21">
        <v>10122.049999999999</v>
      </c>
      <c r="N6" s="21">
        <v>10337.049999999999</v>
      </c>
      <c r="O6" s="21">
        <v>10552.05</v>
      </c>
    </row>
    <row r="7" spans="1:15" x14ac:dyDescent="0.3">
      <c r="A7" s="1" t="s">
        <v>119</v>
      </c>
      <c r="B7" s="20" t="s">
        <v>429</v>
      </c>
      <c r="C7" s="47" t="s">
        <v>251</v>
      </c>
      <c r="D7" s="47" t="s">
        <v>118</v>
      </c>
      <c r="E7" s="21">
        <v>3149.9649999999997</v>
      </c>
      <c r="F7" s="21">
        <v>13702.014999999999</v>
      </c>
      <c r="G7" s="21">
        <v>16851.98</v>
      </c>
      <c r="H7" s="21">
        <v>17066.98</v>
      </c>
      <c r="I7" s="21">
        <v>17281.98</v>
      </c>
      <c r="J7" s="21">
        <v>17496.98</v>
      </c>
      <c r="K7" s="21">
        <v>17711.98</v>
      </c>
      <c r="L7" s="21">
        <v>17926.98</v>
      </c>
      <c r="M7" s="21">
        <v>18141.98</v>
      </c>
      <c r="N7" s="21">
        <v>18356.98</v>
      </c>
      <c r="O7" s="21">
        <v>18571.98</v>
      </c>
    </row>
    <row r="8" spans="1:15" x14ac:dyDescent="0.3">
      <c r="A8" s="1" t="s">
        <v>128</v>
      </c>
      <c r="B8" s="20" t="s">
        <v>252</v>
      </c>
      <c r="C8" s="47" t="s">
        <v>251</v>
      </c>
      <c r="D8" s="47" t="s">
        <v>119</v>
      </c>
      <c r="E8" s="21">
        <v>8662.4037499999995</v>
      </c>
      <c r="F8" s="21">
        <v>27234.383750000001</v>
      </c>
      <c r="G8" s="21">
        <v>35896.787499999999</v>
      </c>
      <c r="H8" s="21">
        <v>36111.787499999999</v>
      </c>
      <c r="I8" s="21">
        <v>36326.787499999999</v>
      </c>
      <c r="J8" s="21">
        <v>36541.787499999999</v>
      </c>
      <c r="K8" s="21">
        <v>36756.787499999999</v>
      </c>
      <c r="L8" s="21">
        <v>36971.787499999999</v>
      </c>
      <c r="M8" s="21">
        <v>37186.787499999999</v>
      </c>
      <c r="N8" s="21">
        <v>37401.787499999999</v>
      </c>
      <c r="O8" s="21">
        <v>37616.787499999999</v>
      </c>
    </row>
    <row r="9" spans="1:15" x14ac:dyDescent="0.3">
      <c r="A9" s="1" t="s">
        <v>129</v>
      </c>
      <c r="B9" s="20" t="s">
        <v>17</v>
      </c>
      <c r="C9" s="47" t="s">
        <v>251</v>
      </c>
      <c r="D9" s="47" t="s">
        <v>128</v>
      </c>
      <c r="E9" s="21">
        <v>25120.970874999999</v>
      </c>
      <c r="F9" s="21">
        <v>62737.758374999998</v>
      </c>
      <c r="G9" s="21">
        <v>87858.729250000004</v>
      </c>
      <c r="H9" s="21">
        <v>88073.729250000004</v>
      </c>
      <c r="I9" s="21">
        <v>88288.729250000004</v>
      </c>
      <c r="J9" s="21">
        <v>88503.729250000004</v>
      </c>
      <c r="K9" s="21">
        <v>88718.729250000004</v>
      </c>
      <c r="L9" s="21">
        <v>88933.729250000004</v>
      </c>
      <c r="M9" s="21">
        <v>89148.729250000004</v>
      </c>
      <c r="N9" s="21">
        <v>89363.729250000004</v>
      </c>
      <c r="O9" s="21">
        <v>89578.729250000004</v>
      </c>
    </row>
    <row r="10" spans="1:15" x14ac:dyDescent="0.3">
      <c r="A10" s="1" t="s">
        <v>166</v>
      </c>
      <c r="B10" s="20" t="s">
        <v>242</v>
      </c>
      <c r="C10" s="47" t="s">
        <v>251</v>
      </c>
      <c r="D10" s="47" t="s">
        <v>129</v>
      </c>
      <c r="E10" s="21">
        <v>76618.961168749986</v>
      </c>
      <c r="F10" s="21">
        <v>166197.69041874999</v>
      </c>
      <c r="G10" s="21">
        <v>242816.65158749997</v>
      </c>
      <c r="H10" s="21">
        <v>243031.65158749997</v>
      </c>
      <c r="I10" s="21">
        <v>243246.65158749997</v>
      </c>
      <c r="J10" s="21">
        <v>243461.65158749997</v>
      </c>
      <c r="K10" s="21">
        <v>243676.65158749997</v>
      </c>
      <c r="L10" s="21">
        <v>243891.65158749997</v>
      </c>
      <c r="M10" s="21">
        <v>244106.65158749997</v>
      </c>
      <c r="N10" s="21">
        <v>244321.65158749997</v>
      </c>
      <c r="O10" s="21">
        <v>244536.65158749997</v>
      </c>
    </row>
    <row r="11" spans="1:15" x14ac:dyDescent="0.3">
      <c r="A11" s="1" t="s">
        <v>174</v>
      </c>
      <c r="B11" s="20" t="s">
        <v>410</v>
      </c>
      <c r="C11" s="47" t="s">
        <v>251</v>
      </c>
      <c r="D11" s="47" t="s">
        <v>166</v>
      </c>
      <c r="E11" s="21">
        <v>245180.67573999998</v>
      </c>
      <c r="F11" s="21">
        <v>489717.32732749998</v>
      </c>
      <c r="G11" s="21">
        <v>734898.00306749996</v>
      </c>
      <c r="H11" s="21">
        <v>735113.00306749996</v>
      </c>
      <c r="I11" s="21">
        <v>735328.00306749996</v>
      </c>
      <c r="J11" s="21">
        <v>735543.00306749996</v>
      </c>
      <c r="K11" s="21">
        <v>735758.00306749996</v>
      </c>
      <c r="L11" s="21">
        <v>735973.00306749996</v>
      </c>
      <c r="M11" s="21">
        <v>736188.00306749996</v>
      </c>
      <c r="N11" s="21">
        <v>736403.00306749996</v>
      </c>
      <c r="O11" s="21">
        <v>736618.00306749996</v>
      </c>
    </row>
    <row r="12" spans="1:15" x14ac:dyDescent="0.3">
      <c r="A12" s="1" t="s">
        <v>173</v>
      </c>
      <c r="B12" s="99" t="s">
        <v>245</v>
      </c>
      <c r="C12" s="47" t="s">
        <v>251</v>
      </c>
      <c r="D12" s="47" t="s">
        <v>174</v>
      </c>
      <c r="E12" s="21">
        <v>821355.263729</v>
      </c>
      <c r="F12" s="21">
        <v>1557973.2667965</v>
      </c>
      <c r="G12" s="21">
        <v>2379328.5305255</v>
      </c>
      <c r="H12" s="21">
        <v>2379543.5305255</v>
      </c>
      <c r="I12" s="21">
        <v>2379758.5305255</v>
      </c>
      <c r="J12" s="21">
        <v>2379973.5305255</v>
      </c>
      <c r="K12" s="21">
        <v>2380188.5305255</v>
      </c>
      <c r="L12" s="21">
        <v>2380403.5305255</v>
      </c>
      <c r="M12" s="21">
        <v>2380618.5305255</v>
      </c>
      <c r="N12" s="21">
        <v>2380833.5305255</v>
      </c>
      <c r="O12" s="21">
        <v>2381048.5305255</v>
      </c>
    </row>
    <row r="13" spans="1:15" x14ac:dyDescent="0.3">
      <c r="A13" s="1" t="s">
        <v>167</v>
      </c>
      <c r="B13" s="20" t="s">
        <v>23</v>
      </c>
      <c r="C13" s="47" t="s">
        <v>251</v>
      </c>
      <c r="D13" s="47" t="s">
        <v>173</v>
      </c>
      <c r="E13" s="21">
        <v>2874743.4230514998</v>
      </c>
      <c r="F13" s="21">
        <v>5255791.9535769997</v>
      </c>
      <c r="G13" s="21">
        <v>8130535.3766284995</v>
      </c>
      <c r="H13" s="21">
        <v>8130750.3766284995</v>
      </c>
      <c r="I13" s="21">
        <v>8130965.3766284995</v>
      </c>
      <c r="J13" s="21">
        <v>8131180.3766284995</v>
      </c>
      <c r="K13" s="21">
        <v>8131395.3766284995</v>
      </c>
      <c r="L13" s="21">
        <v>8131610.3766284995</v>
      </c>
      <c r="M13" s="21">
        <v>8131825.3766284995</v>
      </c>
      <c r="N13" s="21">
        <v>8132040.3766284995</v>
      </c>
      <c r="O13" s="21">
        <v>8132255.3766284995</v>
      </c>
    </row>
    <row r="14" spans="1:15" x14ac:dyDescent="0.3">
      <c r="A14" s="1" t="s">
        <v>168</v>
      </c>
      <c r="B14" s="20" t="s">
        <v>413</v>
      </c>
      <c r="C14" s="47" t="s">
        <v>251</v>
      </c>
      <c r="D14" s="47" t="s">
        <v>167</v>
      </c>
      <c r="E14" s="21">
        <v>10492813.494137974</v>
      </c>
      <c r="F14" s="21">
        <v>18625068.870766476</v>
      </c>
      <c r="G14" s="21">
        <v>29117882.364904448</v>
      </c>
      <c r="H14" s="21">
        <v>29118097.364904448</v>
      </c>
      <c r="I14" s="21">
        <v>29118312.364904448</v>
      </c>
      <c r="J14" s="21">
        <v>29118527.364904448</v>
      </c>
      <c r="K14" s="21">
        <v>29118742.364904448</v>
      </c>
      <c r="L14" s="21">
        <v>29118957.364904448</v>
      </c>
      <c r="M14" s="21">
        <v>29119172.364904448</v>
      </c>
      <c r="N14" s="21">
        <v>29119387.364904448</v>
      </c>
      <c r="O14" s="21">
        <v>29119602.364904448</v>
      </c>
    </row>
    <row r="15" spans="1:15" x14ac:dyDescent="0.3">
      <c r="A15" s="1" t="s">
        <v>169</v>
      </c>
      <c r="B15" s="20" t="s">
        <v>432</v>
      </c>
      <c r="C15" s="47" t="s">
        <v>251</v>
      </c>
      <c r="D15" s="47" t="s">
        <v>168</v>
      </c>
      <c r="E15" s="21">
        <v>39872691.277724303</v>
      </c>
      <c r="F15" s="21">
        <v>68992293.642628759</v>
      </c>
      <c r="G15" s="21">
        <v>108864984.92035306</v>
      </c>
      <c r="H15" s="21">
        <v>108865199.92035306</v>
      </c>
      <c r="I15" s="21">
        <v>108865414.92035306</v>
      </c>
      <c r="J15" s="21">
        <v>108865629.92035306</v>
      </c>
      <c r="K15" s="21">
        <v>108865844.92035306</v>
      </c>
      <c r="L15" s="21">
        <v>108866059.92035306</v>
      </c>
      <c r="M15" s="21">
        <v>108866274.92035306</v>
      </c>
      <c r="N15" s="21">
        <v>108866489.92035306</v>
      </c>
      <c r="O15" s="21">
        <v>108866704.92035306</v>
      </c>
    </row>
    <row r="16" spans="1:15" x14ac:dyDescent="0.3">
      <c r="A16" s="1" t="s">
        <v>170</v>
      </c>
      <c r="B16" s="20" t="s">
        <v>406</v>
      </c>
      <c r="C16" s="47" t="s">
        <v>251</v>
      </c>
      <c r="D16" s="47" t="s">
        <v>169</v>
      </c>
      <c r="E16" s="21">
        <v>157497130.54701102</v>
      </c>
      <c r="F16" s="21">
        <v>266363835.46736407</v>
      </c>
      <c r="G16" s="21">
        <v>423860966.01437509</v>
      </c>
      <c r="H16" s="21">
        <v>423861181.01437509</v>
      </c>
      <c r="I16" s="21">
        <v>423861396.01437509</v>
      </c>
      <c r="J16" s="21">
        <v>423861611.01437509</v>
      </c>
      <c r="K16" s="21">
        <v>423861826.01437509</v>
      </c>
      <c r="L16" s="21">
        <v>423862041.01437509</v>
      </c>
      <c r="M16" s="21">
        <v>423862256.01437509</v>
      </c>
      <c r="N16" s="21">
        <v>423862471.01437509</v>
      </c>
      <c r="O16" s="21">
        <v>423862686.01437509</v>
      </c>
    </row>
    <row r="17" spans="1:15" x14ac:dyDescent="0.3">
      <c r="A17" s="1" t="s">
        <v>171</v>
      </c>
      <c r="B17" s="20" t="s">
        <v>10</v>
      </c>
      <c r="C17" s="47" t="s">
        <v>251</v>
      </c>
      <c r="D17" s="47" t="s">
        <v>170</v>
      </c>
      <c r="E17" s="21">
        <v>645738235.24274516</v>
      </c>
      <c r="F17" s="21">
        <v>1069600921.2571203</v>
      </c>
      <c r="G17" s="21">
        <v>1715339156.4998655</v>
      </c>
      <c r="H17" s="21">
        <v>1715339371.4998655</v>
      </c>
      <c r="I17" s="21">
        <v>1715339586.4998655</v>
      </c>
      <c r="J17" s="21">
        <v>1715339801.4998655</v>
      </c>
      <c r="K17" s="21">
        <v>1715340016.4998655</v>
      </c>
      <c r="L17" s="21">
        <v>1715340231.4998655</v>
      </c>
      <c r="M17" s="21">
        <v>1715340446.4998655</v>
      </c>
      <c r="N17" s="21">
        <v>1715340661.4998655</v>
      </c>
      <c r="O17" s="21">
        <v>1715340876.4998655</v>
      </c>
    </row>
    <row r="18" spans="1:15" x14ac:dyDescent="0.3">
      <c r="A18" s="1" t="s">
        <v>172</v>
      </c>
      <c r="B18" s="20" t="s">
        <v>418</v>
      </c>
      <c r="C18" s="47" t="s">
        <v>251</v>
      </c>
      <c r="D18" s="47" t="s">
        <v>171</v>
      </c>
      <c r="E18" s="21">
        <v>2744387499.7816668</v>
      </c>
      <c r="F18" s="21">
        <v>4459728376.2815323</v>
      </c>
      <c r="G18" s="21">
        <v>7204115876.063199</v>
      </c>
      <c r="H18" s="21">
        <v>7204116091.063199</v>
      </c>
      <c r="I18" s="21">
        <v>7204116306.063199</v>
      </c>
      <c r="J18" s="21">
        <v>7204116521.063199</v>
      </c>
      <c r="K18" s="21">
        <v>7204116736.063199</v>
      </c>
      <c r="L18" s="21">
        <v>7204116951.063199</v>
      </c>
      <c r="M18" s="21">
        <v>7204117166.063199</v>
      </c>
      <c r="N18" s="21">
        <v>7204117381.063199</v>
      </c>
      <c r="O18" s="21">
        <v>7204117596.063199</v>
      </c>
    </row>
    <row r="19" spans="1:15" x14ac:dyDescent="0.3">
      <c r="A19" s="1" t="s">
        <v>183</v>
      </c>
      <c r="B19" s="20" t="s">
        <v>419</v>
      </c>
      <c r="C19" s="47" t="s">
        <v>251</v>
      </c>
      <c r="D19" s="47" t="s">
        <v>172</v>
      </c>
      <c r="E19" s="21">
        <v>12075304999.039335</v>
      </c>
      <c r="F19" s="21">
        <v>19279422595.102535</v>
      </c>
      <c r="G19" s="21">
        <v>31354727594.141869</v>
      </c>
      <c r="H19" s="21">
        <v>31354727809.141869</v>
      </c>
      <c r="I19" s="21">
        <v>31354728024.141869</v>
      </c>
      <c r="J19" s="21">
        <v>31354728239.141869</v>
      </c>
      <c r="K19" s="21">
        <v>31354728454.141869</v>
      </c>
      <c r="L19" s="21">
        <v>31354728669.141869</v>
      </c>
      <c r="M19" s="21">
        <v>31354728884.141869</v>
      </c>
      <c r="N19" s="21">
        <v>31354729099.141869</v>
      </c>
      <c r="O19" s="21">
        <v>31354729314.141869</v>
      </c>
    </row>
    <row r="20" spans="1:15" x14ac:dyDescent="0.3">
      <c r="A20" s="1" t="s">
        <v>184</v>
      </c>
      <c r="B20" s="20" t="s">
        <v>12</v>
      </c>
      <c r="C20" s="47" t="s">
        <v>251</v>
      </c>
      <c r="D20" s="47" t="s">
        <v>183</v>
      </c>
      <c r="E20" s="21">
        <v>54942637745.628975</v>
      </c>
      <c r="F20" s="21">
        <v>86297367059.770844</v>
      </c>
      <c r="G20" s="21">
        <v>141240004805.39981</v>
      </c>
      <c r="H20" s="21">
        <v>141240005020.39981</v>
      </c>
      <c r="I20" s="21">
        <v>141240005235.39981</v>
      </c>
      <c r="J20" s="21">
        <v>141240005450.39981</v>
      </c>
      <c r="K20" s="21">
        <v>141240005665.39981</v>
      </c>
      <c r="L20" s="21">
        <v>141240005880.39981</v>
      </c>
      <c r="M20" s="21">
        <v>141240006095.39981</v>
      </c>
      <c r="N20" s="21">
        <v>141240006310.39981</v>
      </c>
      <c r="O20" s="21">
        <v>141240006525.39981</v>
      </c>
    </row>
    <row r="21" spans="1:15" x14ac:dyDescent="0.3">
      <c r="A21" s="1" t="s">
        <v>185</v>
      </c>
      <c r="B21" s="20" t="s">
        <v>428</v>
      </c>
      <c r="C21" s="47" t="s">
        <v>251</v>
      </c>
      <c r="D21" s="47" t="s">
        <v>184</v>
      </c>
      <c r="E21" s="21">
        <v>258230397404.45618</v>
      </c>
      <c r="F21" s="21">
        <v>399470403929.85596</v>
      </c>
      <c r="G21" s="21">
        <v>657700801334.31213</v>
      </c>
      <c r="H21" s="21">
        <v>657700801549.31213</v>
      </c>
      <c r="I21" s="21">
        <v>657700801764.31213</v>
      </c>
      <c r="J21" s="21">
        <v>657700801979.31213</v>
      </c>
      <c r="K21" s="21">
        <v>657700802194.31213</v>
      </c>
      <c r="L21" s="21">
        <v>657700802409.31213</v>
      </c>
      <c r="M21" s="21">
        <v>657700802624.31213</v>
      </c>
      <c r="N21" s="21">
        <v>657700802839.31213</v>
      </c>
      <c r="O21" s="21">
        <v>657700803054.31213</v>
      </c>
    </row>
    <row r="22" spans="1:15" x14ac:dyDescent="0.3">
      <c r="E22" s="55"/>
      <c r="F22" s="55"/>
      <c r="G22" s="55"/>
      <c r="H22" s="55"/>
      <c r="I22" s="55"/>
      <c r="J22" s="55"/>
    </row>
  </sheetData>
  <phoneticPr fontId="15" type="noConversion"/>
  <pageMargins left="0.69999998807907104" right="0.69999998807907104" top="0.75" bottom="0.75" header="0.30000001192092896" footer="0.30000001192092896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전체 시스템</vt:lpstr>
      <vt:lpstr>훈련 시스템</vt:lpstr>
      <vt:lpstr>훈련 가격 DB</vt:lpstr>
      <vt:lpstr>얻는 식량 DB</vt:lpstr>
      <vt:lpstr>몬스터 시스템</vt:lpstr>
      <vt:lpstr>몬스터DB</vt:lpstr>
      <vt:lpstr>무기 시스템</vt:lpstr>
      <vt:lpstr>무기 공격력 DB</vt:lpstr>
      <vt:lpstr>무기 가격 DB</vt:lpstr>
      <vt:lpstr>보물 시스템</vt:lpstr>
      <vt:lpstr>보물 효과DB</vt:lpstr>
      <vt:lpstr>보물 가격 DB</vt:lpstr>
      <vt:lpstr>스폐셜 보물DB</vt:lpstr>
      <vt:lpstr>상점 시스템</vt:lpstr>
      <vt:lpstr>무기 스킨 DB</vt:lpstr>
      <vt:lpstr>복장 스킨 DB</vt:lpstr>
      <vt:lpstr>수색 시스템</vt:lpstr>
      <vt:lpstr>수색 보물 DB</vt:lpstr>
      <vt:lpstr>보스 도감 시스템</vt:lpstr>
      <vt:lpstr>보스 도감 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고지완</dc:creator>
  <cp:lastModifiedBy>최원영</cp:lastModifiedBy>
  <cp:revision>3</cp:revision>
  <dcterms:created xsi:type="dcterms:W3CDTF">2020-09-05T06:01:34Z</dcterms:created>
  <dcterms:modified xsi:type="dcterms:W3CDTF">2020-10-22T11:37:48Z</dcterms:modified>
  <cp:version>0906.0200.01</cp:version>
</cp:coreProperties>
</file>