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기획\TeamProject1\게임 기획파일\"/>
    </mc:Choice>
  </mc:AlternateContent>
  <xr:revisionPtr revIDLastSave="0" documentId="13_ncr:1_{E0CE58F1-FF9A-48F8-9AB1-457259AB8E0E}" xr6:coauthVersionLast="44" xr6:coauthVersionMax="44" xr10:uidLastSave="{00000000-0000-0000-0000-000000000000}"/>
  <bookViews>
    <workbookView xWindow="-120" yWindow="-120" windowWidth="29040" windowHeight="15840" tabRatio="599" activeTab="8" xr2:uid="{00000000-000D-0000-FFFF-FFFF00000000}"/>
  </bookViews>
  <sheets>
    <sheet name="전체 시스템" sheetId="18" r:id="rId1"/>
    <sheet name="Sheet2" sheetId="20" r:id="rId2"/>
    <sheet name="훈련 DB" sheetId="13" r:id="rId3"/>
    <sheet name="몬스터 시스템" sheetId="16" r:id="rId4"/>
    <sheet name="몬스터DB" sheetId="14" r:id="rId5"/>
    <sheet name="무기 시스템" sheetId="15" r:id="rId6"/>
    <sheet name="무기 DB" sheetId="6" r:id="rId7"/>
    <sheet name="보물 시스템" sheetId="19" r:id="rId8"/>
    <sheet name="보물" sheetId="7" r:id="rId9"/>
    <sheet name="스폐셜 보물" sheetId="17" r:id="rId10"/>
    <sheet name="수색 DB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9" l="1"/>
  <c r="F16" i="19" s="1"/>
  <c r="G16" i="19" s="1"/>
  <c r="H16" i="19" s="1"/>
  <c r="I16" i="19" s="1"/>
  <c r="J16" i="19" s="1"/>
  <c r="K16" i="19" s="1"/>
  <c r="L16" i="19" s="1"/>
  <c r="C17" i="19" s="1"/>
  <c r="D17" i="19" s="1"/>
  <c r="E17" i="19" s="1"/>
  <c r="F17" i="19" s="1"/>
  <c r="G17" i="19" s="1"/>
  <c r="H17" i="19" s="1"/>
  <c r="I17" i="19" s="1"/>
  <c r="J17" i="19" s="1"/>
  <c r="K17" i="19" s="1"/>
  <c r="L17" i="19" s="1"/>
  <c r="C18" i="19" s="1"/>
  <c r="D18" i="19" s="1"/>
  <c r="E18" i="19" s="1"/>
  <c r="F18" i="19" s="1"/>
  <c r="G18" i="19" s="1"/>
  <c r="H18" i="19" s="1"/>
  <c r="I18" i="19" s="1"/>
  <c r="J18" i="19" s="1"/>
  <c r="K18" i="19" s="1"/>
  <c r="L18" i="19" s="1"/>
  <c r="C19" i="19" s="1"/>
  <c r="D19" i="19" s="1"/>
  <c r="E19" i="19" s="1"/>
  <c r="F19" i="19" s="1"/>
  <c r="G19" i="19" s="1"/>
  <c r="H19" i="19" s="1"/>
  <c r="I19" i="19" s="1"/>
  <c r="J19" i="19" s="1"/>
  <c r="K19" i="19" s="1"/>
  <c r="L19" i="19" s="1"/>
  <c r="C20" i="19" s="1"/>
  <c r="D20" i="19" s="1"/>
  <c r="E20" i="19" s="1"/>
  <c r="F20" i="19" s="1"/>
  <c r="G20" i="19" s="1"/>
  <c r="H20" i="19" s="1"/>
  <c r="I20" i="19" s="1"/>
  <c r="J20" i="19" s="1"/>
  <c r="K20" i="19" s="1"/>
  <c r="L20" i="19" s="1"/>
  <c r="C21" i="19" s="1"/>
  <c r="D21" i="19" s="1"/>
  <c r="E21" i="19" s="1"/>
  <c r="F21" i="19" s="1"/>
  <c r="G21" i="19" s="1"/>
  <c r="H21" i="19" s="1"/>
  <c r="I21" i="19" s="1"/>
  <c r="J21" i="19" s="1"/>
  <c r="K21" i="19" s="1"/>
  <c r="L21" i="19" s="1"/>
  <c r="C22" i="19" s="1"/>
  <c r="D22" i="19" s="1"/>
  <c r="E22" i="19" s="1"/>
  <c r="F22" i="19" s="1"/>
  <c r="G22" i="19" s="1"/>
  <c r="H22" i="19" s="1"/>
  <c r="I22" i="19" s="1"/>
  <c r="J22" i="19" s="1"/>
  <c r="K22" i="19" s="1"/>
  <c r="L22" i="19" s="1"/>
  <c r="C23" i="19" s="1"/>
  <c r="D23" i="19" s="1"/>
  <c r="E23" i="19" s="1"/>
  <c r="F23" i="19" s="1"/>
  <c r="G23" i="19" s="1"/>
  <c r="H23" i="19" s="1"/>
  <c r="I23" i="19" s="1"/>
  <c r="J23" i="19" s="1"/>
  <c r="K23" i="19" s="1"/>
  <c r="L23" i="19" s="1"/>
  <c r="C24" i="19" s="1"/>
  <c r="D24" i="19" s="1"/>
  <c r="E24" i="19" s="1"/>
  <c r="F24" i="19" s="1"/>
  <c r="G24" i="19" s="1"/>
  <c r="H24" i="19" s="1"/>
  <c r="I24" i="19" s="1"/>
  <c r="J24" i="19" s="1"/>
  <c r="K24" i="19" s="1"/>
  <c r="L24" i="19" s="1"/>
  <c r="C25" i="19" s="1"/>
  <c r="D25" i="19" s="1"/>
  <c r="E25" i="19" s="1"/>
  <c r="F25" i="19" s="1"/>
  <c r="G25" i="19" s="1"/>
  <c r="H25" i="19" s="1"/>
  <c r="I25" i="19" s="1"/>
  <c r="J25" i="19" s="1"/>
  <c r="K25" i="19" s="1"/>
  <c r="L25" i="19" s="1"/>
  <c r="C26" i="19" s="1"/>
  <c r="G27" i="19" l="1"/>
  <c r="J21" i="13" l="1"/>
  <c r="J20" i="13"/>
  <c r="J19" i="13"/>
  <c r="J18" i="13"/>
  <c r="J17" i="13"/>
  <c r="J16" i="13"/>
  <c r="J15" i="13"/>
  <c r="J14" i="13"/>
  <c r="J13" i="13"/>
  <c r="F2" i="13"/>
  <c r="J7" i="13" l="1"/>
  <c r="J8" i="13"/>
  <c r="J9" i="13"/>
  <c r="J10" i="13"/>
  <c r="J11" i="13"/>
  <c r="J12" i="13"/>
  <c r="E3" i="13"/>
  <c r="F3" i="13" s="1"/>
  <c r="E4" i="13" l="1"/>
  <c r="F4" i="13" l="1"/>
  <c r="E5" i="13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3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11" i="14"/>
  <c r="I20" i="6"/>
  <c r="J20" i="6" s="1"/>
  <c r="K20" i="6" s="1"/>
  <c r="L20" i="6" s="1"/>
  <c r="M20" i="6" s="1"/>
  <c r="N20" i="6" s="1"/>
  <c r="O20" i="6" s="1"/>
  <c r="P20" i="6" s="1"/>
  <c r="H20" i="6"/>
  <c r="G20" i="6"/>
  <c r="I19" i="6"/>
  <c r="J19" i="6" s="1"/>
  <c r="K19" i="6" s="1"/>
  <c r="L19" i="6" s="1"/>
  <c r="M19" i="6" s="1"/>
  <c r="N19" i="6" s="1"/>
  <c r="O19" i="6" s="1"/>
  <c r="P19" i="6" s="1"/>
  <c r="H19" i="6"/>
  <c r="G19" i="6"/>
  <c r="I18" i="6"/>
  <c r="J18" i="6" s="1"/>
  <c r="K18" i="6" s="1"/>
  <c r="L18" i="6" s="1"/>
  <c r="M18" i="6" s="1"/>
  <c r="N18" i="6" s="1"/>
  <c r="O18" i="6" s="1"/>
  <c r="P18" i="6" s="1"/>
  <c r="H18" i="6"/>
  <c r="G18" i="6"/>
  <c r="P17" i="6"/>
  <c r="I17" i="6"/>
  <c r="J17" i="6" s="1"/>
  <c r="K17" i="6" s="1"/>
  <c r="L17" i="6" s="1"/>
  <c r="M17" i="6" s="1"/>
  <c r="N17" i="6" s="1"/>
  <c r="O17" i="6" s="1"/>
  <c r="H17" i="6"/>
  <c r="I16" i="6"/>
  <c r="J16" i="6" s="1"/>
  <c r="K16" i="6" s="1"/>
  <c r="L16" i="6" s="1"/>
  <c r="M16" i="6" s="1"/>
  <c r="N16" i="6" s="1"/>
  <c r="O16" i="6" s="1"/>
  <c r="P16" i="6" s="1"/>
  <c r="H16" i="6"/>
  <c r="H15" i="6"/>
  <c r="I15" i="6"/>
  <c r="J15" i="6" s="1"/>
  <c r="K15" i="6" s="1"/>
  <c r="L15" i="6" s="1"/>
  <c r="M15" i="6" s="1"/>
  <c r="N15" i="6" s="1"/>
  <c r="O15" i="6" s="1"/>
  <c r="P15" i="6" s="1"/>
  <c r="H14" i="6"/>
  <c r="I14" i="6"/>
  <c r="J14" i="6" s="1"/>
  <c r="K14" i="6" s="1"/>
  <c r="L14" i="6" s="1"/>
  <c r="M14" i="6" s="1"/>
  <c r="N14" i="6" s="1"/>
  <c r="O14" i="6" s="1"/>
  <c r="P14" i="6" s="1"/>
  <c r="I13" i="6"/>
  <c r="J13" i="6" s="1"/>
  <c r="K13" i="6" s="1"/>
  <c r="L13" i="6" s="1"/>
  <c r="M13" i="6" s="1"/>
  <c r="N13" i="6" s="1"/>
  <c r="O13" i="6" s="1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3" i="14"/>
  <c r="C2" i="14"/>
  <c r="B3" i="14"/>
  <c r="B4" i="14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J4" i="13"/>
  <c r="J5" i="13"/>
  <c r="J6" i="13"/>
  <c r="J3" i="13"/>
  <c r="J2" i="13"/>
  <c r="G4" i="6"/>
  <c r="G5" i="6" s="1"/>
  <c r="G6" i="6" s="1"/>
  <c r="G7" i="6" s="1"/>
  <c r="G8" i="6" s="1"/>
  <c r="G9" i="6" s="1"/>
  <c r="F5" i="13" l="1"/>
  <c r="E6" i="13"/>
  <c r="B5" i="14"/>
  <c r="C4" i="14"/>
  <c r="C3" i="14"/>
  <c r="B6" i="14"/>
  <c r="C5" i="14"/>
  <c r="F6" i="13" l="1"/>
  <c r="E7" i="13"/>
  <c r="B7" i="14"/>
  <c r="C6" i="14"/>
  <c r="F7" i="13" l="1"/>
  <c r="E8" i="13"/>
  <c r="B8" i="14"/>
  <c r="C7" i="14"/>
  <c r="F8" i="13" l="1"/>
  <c r="E9" i="13"/>
  <c r="B9" i="14"/>
  <c r="C8" i="14"/>
  <c r="F9" i="13" l="1"/>
  <c r="E10" i="13"/>
  <c r="B10" i="14"/>
  <c r="C9" i="14"/>
  <c r="F10" i="13" l="1"/>
  <c r="E11" i="13"/>
  <c r="B11" i="14"/>
  <c r="C10" i="14"/>
  <c r="E12" i="13" l="1"/>
  <c r="F11" i="13"/>
  <c r="B12" i="14"/>
  <c r="F12" i="13" l="1"/>
  <c r="E13" i="13"/>
  <c r="B13" i="14"/>
  <c r="E14" i="13" l="1"/>
  <c r="F13" i="13"/>
  <c r="B14" i="14"/>
  <c r="F14" i="13" l="1"/>
  <c r="E15" i="13"/>
  <c r="B15" i="14"/>
  <c r="F15" i="13" l="1"/>
  <c r="E16" i="13"/>
  <c r="B16" i="14"/>
  <c r="F16" i="13" l="1"/>
  <c r="E17" i="13"/>
  <c r="B17" i="14"/>
  <c r="E18" i="13" l="1"/>
  <c r="F17" i="13"/>
  <c r="B18" i="14"/>
  <c r="F18" i="13" l="1"/>
  <c r="E19" i="13"/>
  <c r="B19" i="14"/>
  <c r="E20" i="13" l="1"/>
  <c r="F19" i="13"/>
  <c r="B20" i="14"/>
  <c r="E21" i="13" l="1"/>
  <c r="F21" i="13" s="1"/>
  <c r="F20" i="13"/>
  <c r="B21" i="14"/>
  <c r="B22" i="14" l="1"/>
  <c r="B23" i="14" l="1"/>
  <c r="B24" i="14" l="1"/>
  <c r="B25" i="14" l="1"/>
  <c r="B26" i="14" l="1"/>
  <c r="B27" i="14" l="1"/>
  <c r="B28" i="14" l="1"/>
  <c r="B29" i="14" l="1"/>
  <c r="B30" i="14" l="1"/>
  <c r="B31" i="14" l="1"/>
  <c r="B32" i="14" l="1"/>
  <c r="B33" i="14" l="1"/>
  <c r="B34" i="14" l="1"/>
  <c r="B35" i="14" l="1"/>
  <c r="B36" i="14" l="1"/>
  <c r="B37" i="14" l="1"/>
  <c r="B38" i="14" l="1"/>
  <c r="B39" i="14" l="1"/>
  <c r="B40" i="14" l="1"/>
  <c r="B41" i="14" l="1"/>
  <c r="B42" i="14" l="1"/>
  <c r="B43" i="14" l="1"/>
  <c r="B44" i="14" l="1"/>
  <c r="B45" i="14" l="1"/>
  <c r="B46" i="14" l="1"/>
  <c r="B47" i="14" l="1"/>
  <c r="B48" i="14" l="1"/>
  <c r="B49" i="14" l="1"/>
  <c r="B50" i="14" l="1"/>
  <c r="B51" i="14" l="1"/>
  <c r="B52" i="14" l="1"/>
  <c r="B53" i="14" l="1"/>
  <c r="B54" i="14" l="1"/>
  <c r="B55" i="14" l="1"/>
  <c r="B56" i="14" l="1"/>
  <c r="B57" i="14" l="1"/>
  <c r="B58" i="14" l="1"/>
  <c r="B59" i="14" l="1"/>
  <c r="B60" i="14" l="1"/>
  <c r="B61" i="14" l="1"/>
  <c r="B62" i="14" l="1"/>
  <c r="B63" i="14" l="1"/>
  <c r="B64" i="14" l="1"/>
  <c r="B65" i="14" l="1"/>
  <c r="B66" i="14" l="1"/>
  <c r="B67" i="14" l="1"/>
  <c r="B68" i="14" l="1"/>
  <c r="B69" i="14" l="1"/>
  <c r="B70" i="14" l="1"/>
  <c r="B71" i="14" l="1"/>
  <c r="B72" i="14" l="1"/>
  <c r="B73" i="14" l="1"/>
  <c r="B74" i="14" l="1"/>
  <c r="B75" i="14" l="1"/>
  <c r="B76" i="14" l="1"/>
  <c r="B77" i="14" l="1"/>
  <c r="B78" i="14" l="1"/>
  <c r="B79" i="14" l="1"/>
  <c r="B80" i="14" l="1"/>
  <c r="B81" i="14" l="1"/>
  <c r="B82" i="14" l="1"/>
  <c r="B83" i="14" l="1"/>
  <c r="B84" i="14" l="1"/>
  <c r="B85" i="14" l="1"/>
  <c r="B86" i="14" l="1"/>
  <c r="B87" i="14" l="1"/>
  <c r="B88" i="14" l="1"/>
  <c r="B89" i="14" l="1"/>
  <c r="B90" i="14" l="1"/>
  <c r="B91" i="14" l="1"/>
  <c r="B92" i="14" l="1"/>
  <c r="B93" i="14" l="1"/>
  <c r="B94" i="14" l="1"/>
  <c r="B95" i="14" l="1"/>
  <c r="B96" i="14" l="1"/>
  <c r="B97" i="14" l="1"/>
  <c r="B98" i="14" l="1"/>
  <c r="B99" i="14" l="1"/>
  <c r="B100" i="14" l="1"/>
  <c r="B101" i="14" l="1"/>
</calcChain>
</file>

<file path=xl/sharedStrings.xml><?xml version="1.0" encoding="utf-8"?>
<sst xmlns="http://schemas.openxmlformats.org/spreadsheetml/2006/main" count="563" uniqueCount="322">
  <si>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</si>
  <si>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</si>
  <si>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</si>
  <si>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</si>
  <si>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</si>
  <si>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</si>
  <si>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</si>
  <si>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</si>
  <si>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</si>
  <si>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</si>
  <si>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</si>
  <si>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</si>
  <si>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</si>
  <si>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</si>
  <si>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</si>
  <si>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</si>
  <si>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</si>
  <si>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</si>
  <si>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</si>
  <si>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</si>
  <si>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</si>
  <si>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</si>
  <si>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</si>
  <si>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</si>
  <si>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</si>
  <si>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</si>
  <si>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</si>
  <si>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</si>
  <si>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</si>
  <si>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</si>
  <si>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</si>
  <si>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</si>
  <si>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</si>
  <si>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UID</t>
    <phoneticPr fontId="1" type="noConversion"/>
  </si>
  <si>
    <t>stage_level</t>
    <phoneticPr fontId="1" type="noConversion"/>
  </si>
  <si>
    <t>boss_hp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</si>
  <si>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</si>
  <si>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</si>
  <si>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</si>
  <si>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</si>
  <si>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Knowledge</t>
    <phoneticPr fontId="1" type="noConversion"/>
  </si>
  <si>
    <t>maximum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</si>
  <si>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</si>
  <si>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</si>
  <si>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</si>
  <si>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</si>
  <si>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</si>
  <si>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</si>
  <si>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</si>
  <si>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</si>
  <si>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</si>
  <si>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</si>
  <si>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</si>
  <si>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</si>
  <si>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</si>
  <si>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</si>
  <si>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</si>
  <si>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</si>
  <si>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</si>
  <si>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</si>
  <si>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</si>
  <si>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t>Increase</t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</si>
  <si>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</si>
  <si>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</si>
  <si>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</si>
  <si>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</si>
  <si>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</si>
  <si>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</si>
  <si>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</si>
  <si>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</si>
  <si>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</si>
  <si>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</si>
  <si>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</si>
  <si>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</si>
  <si>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</si>
  <si>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</si>
  <si>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</si>
  <si>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</si>
  <si>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</si>
  <si>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</si>
  <si>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</si>
  <si>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</si>
  <si>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</si>
  <si>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</si>
  <si>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</si>
  <si>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</si>
  <si>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</si>
  <si>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condition</t>
    <phoneticPr fontId="1" type="noConversion"/>
  </si>
  <si>
    <t>null</t>
    <phoneticPr fontId="1" type="noConversion"/>
  </si>
  <si>
    <t>wooden-sword</t>
    <phoneticPr fontId="1" type="noConversion"/>
  </si>
  <si>
    <t>wooden-stick</t>
    <phoneticPr fontId="1" type="noConversion"/>
  </si>
  <si>
    <t>rusty-sword</t>
    <phoneticPr fontId="1" type="noConversion"/>
  </si>
  <si>
    <t>dagger</t>
    <phoneticPr fontId="1" type="noConversion"/>
  </si>
  <si>
    <t>slicing-sword</t>
    <phoneticPr fontId="1" type="noConversion"/>
  </si>
  <si>
    <t>war-ax</t>
    <phoneticPr fontId="1" type="noConversion"/>
  </si>
  <si>
    <t>내용</t>
    <phoneticPr fontId="1" type="noConversion"/>
  </si>
  <si>
    <t>순서</t>
    <phoneticPr fontId="1" type="noConversion"/>
  </si>
  <si>
    <t>목적</t>
    <phoneticPr fontId="1" type="noConversion"/>
  </si>
  <si>
    <t>알파벳</t>
  </si>
  <si>
    <t>실제 숫자</t>
  </si>
  <si>
    <t>1A</t>
  </si>
  <si>
    <t>1B</t>
  </si>
  <si>
    <t>100만</t>
  </si>
  <si>
    <t>1C</t>
  </si>
  <si>
    <t>10억</t>
  </si>
  <si>
    <t>1D</t>
  </si>
  <si>
    <t>1조</t>
  </si>
  <si>
    <t>1E</t>
  </si>
  <si>
    <t>1000조</t>
  </si>
  <si>
    <t>1F</t>
  </si>
  <si>
    <t>100경</t>
  </si>
  <si>
    <t>1G</t>
  </si>
  <si>
    <t>10해</t>
  </si>
  <si>
    <t>1H</t>
  </si>
  <si>
    <t>1자</t>
  </si>
  <si>
    <t>1I</t>
  </si>
  <si>
    <t>1000자</t>
  </si>
  <si>
    <t>1J</t>
  </si>
  <si>
    <t>100양</t>
  </si>
  <si>
    <t>1K</t>
  </si>
  <si>
    <t>10구</t>
  </si>
  <si>
    <t>1L</t>
  </si>
  <si>
    <t>1간</t>
  </si>
  <si>
    <t>1M</t>
  </si>
  <si>
    <t>1000간</t>
  </si>
  <si>
    <t>1N</t>
  </si>
  <si>
    <t>100정</t>
  </si>
  <si>
    <t>1O</t>
  </si>
  <si>
    <t>10재</t>
  </si>
  <si>
    <t>1P</t>
  </si>
  <si>
    <t>1극</t>
  </si>
  <si>
    <t>1Q</t>
  </si>
  <si>
    <t>1000극</t>
  </si>
  <si>
    <t>1R</t>
  </si>
  <si>
    <t>100항하사</t>
  </si>
  <si>
    <t>1S</t>
  </si>
  <si>
    <t>10아승기</t>
  </si>
  <si>
    <t>1T</t>
  </si>
  <si>
    <t>1나유타</t>
  </si>
  <si>
    <t>1U</t>
  </si>
  <si>
    <t>1000나유타</t>
  </si>
  <si>
    <t>1V</t>
  </si>
  <si>
    <t>100불가사의</t>
  </si>
  <si>
    <t>1W</t>
  </si>
  <si>
    <t>10무량대수</t>
  </si>
  <si>
    <t>1X</t>
  </si>
  <si>
    <t>1만 무량대수</t>
  </si>
  <si>
    <t>1Y</t>
  </si>
  <si>
    <t>1000만 무량대수</t>
  </si>
  <si>
    <t>1Z</t>
  </si>
  <si>
    <t>100억 무량대수</t>
  </si>
  <si>
    <t>1AA</t>
  </si>
  <si>
    <t>10조 무량대수</t>
  </si>
  <si>
    <t>max</t>
    <phoneticPr fontId="1" type="noConversion"/>
  </si>
  <si>
    <r>
      <t>163840</t>
    </r>
    <r>
      <rPr>
        <sz val="11"/>
        <color theme="1"/>
        <rFont val="Arial"/>
        <family val="2"/>
      </rPr>
      <t>‬</t>
    </r>
    <phoneticPr fontId="1" type="noConversion"/>
  </si>
  <si>
    <t>Training_1</t>
    <phoneticPr fontId="1" type="noConversion"/>
  </si>
  <si>
    <t>마당쓸기</t>
    <phoneticPr fontId="1" type="noConversion"/>
  </si>
  <si>
    <t>leveled</t>
    <phoneticPr fontId="1" type="noConversion"/>
  </si>
  <si>
    <t>first_Price</t>
    <phoneticPr fontId="1" type="noConversion"/>
  </si>
  <si>
    <t>Training_2</t>
  </si>
  <si>
    <t>Training_3</t>
  </si>
  <si>
    <t>Training_4</t>
  </si>
  <si>
    <t>Training_5</t>
  </si>
  <si>
    <t>무기고 정리</t>
    <phoneticPr fontId="1" type="noConversion"/>
  </si>
  <si>
    <t>토끼 사냥</t>
    <phoneticPr fontId="1" type="noConversion"/>
  </si>
  <si>
    <t>Time</t>
    <phoneticPr fontId="1" type="noConversion"/>
  </si>
  <si>
    <t>max_Price</t>
    <phoneticPr fontId="1" type="noConversion"/>
  </si>
  <si>
    <t>Notation</t>
    <phoneticPr fontId="1" type="noConversion"/>
  </si>
  <si>
    <t>14.6A</t>
    <phoneticPr fontId="1" type="noConversion"/>
  </si>
  <si>
    <t>255.0A</t>
    <phoneticPr fontId="1" type="noConversion"/>
  </si>
  <si>
    <t>4.1B</t>
    <phoneticPr fontId="1" type="noConversion"/>
  </si>
  <si>
    <t>122.4B</t>
    <phoneticPr fontId="1" type="noConversion"/>
  </si>
  <si>
    <t>전투에서 얻은 식량을 소모하여 식량을 획득
일정 시간 간격으로 식량을 획득</t>
    <phoneticPr fontId="1" type="noConversion"/>
  </si>
  <si>
    <t>식량을 소모하여 더 많은 식량과 성장의 도움</t>
    <phoneticPr fontId="1" type="noConversion"/>
  </si>
  <si>
    <t>시스템</t>
    <phoneticPr fontId="1" type="noConversion"/>
  </si>
  <si>
    <t>적을 처치하면서 앞으로 전진</t>
    <phoneticPr fontId="1" type="noConversion"/>
  </si>
  <si>
    <t>보스</t>
    <phoneticPr fontId="1" type="noConversion"/>
  </si>
  <si>
    <t>그 층의 일반 몬스터 5배</t>
    <phoneticPr fontId="1" type="noConversion"/>
  </si>
  <si>
    <t>보스 체력</t>
    <phoneticPr fontId="1" type="noConversion"/>
  </si>
  <si>
    <t>기타</t>
    <phoneticPr fontId="1" type="noConversion"/>
  </si>
  <si>
    <t>hp</t>
    <phoneticPr fontId="1" type="noConversion"/>
  </si>
  <si>
    <t>knowledge</t>
    <phoneticPr fontId="1" type="noConversion"/>
  </si>
  <si>
    <t>Price</t>
    <phoneticPr fontId="1" type="noConversion"/>
  </si>
  <si>
    <t>Last_Price</t>
    <phoneticPr fontId="1" type="noConversion"/>
  </si>
  <si>
    <t>afk_max</t>
    <phoneticPr fontId="1" type="noConversion"/>
  </si>
  <si>
    <t>Price2</t>
    <phoneticPr fontId="1" type="noConversion"/>
  </si>
  <si>
    <t>Price3</t>
    <phoneticPr fontId="1" type="noConversion"/>
  </si>
  <si>
    <t>Price4</t>
    <phoneticPr fontId="1" type="noConversion"/>
  </si>
  <si>
    <t>Price5</t>
    <phoneticPr fontId="1" type="noConversion"/>
  </si>
  <si>
    <t>Price6</t>
    <phoneticPr fontId="1" type="noConversion"/>
  </si>
  <si>
    <t>Price7</t>
    <phoneticPr fontId="1" type="noConversion"/>
  </si>
  <si>
    <t>Price8</t>
    <phoneticPr fontId="1" type="noConversion"/>
  </si>
  <si>
    <t>Price9</t>
    <phoneticPr fontId="1" type="noConversion"/>
  </si>
  <si>
    <t xml:space="preserve"> </t>
    <phoneticPr fontId="1" type="noConversion"/>
  </si>
  <si>
    <t>식량 소모 및 캐릭터의 성장</t>
    <phoneticPr fontId="1" type="noConversion"/>
  </si>
  <si>
    <t>각 30층</t>
    <phoneticPr fontId="1" type="noConversion"/>
  </si>
  <si>
    <t>그 층의 일반 몬스터 7배</t>
    <phoneticPr fontId="1" type="noConversion"/>
  </si>
  <si>
    <r>
      <t>전 단계의 무기를</t>
    </r>
    <r>
      <rPr>
        <b/>
        <u/>
        <sz val="11"/>
        <color theme="1"/>
        <rFont val="맑은 고딕"/>
        <family val="3"/>
        <charset val="129"/>
        <scheme val="minor"/>
      </rPr>
      <t xml:space="preserve"> 10Lv를 찍어야</t>
    </r>
    <r>
      <rPr>
        <sz val="11"/>
        <color theme="1"/>
        <rFont val="맑은 고딕"/>
        <family val="2"/>
        <charset val="129"/>
        <scheme val="minor"/>
      </rPr>
      <t xml:space="preserve"> 다음 무기를 구입이 가능
무기 공격력의 증가량은 </t>
    </r>
    <r>
      <rPr>
        <b/>
        <u/>
        <sz val="11"/>
        <color theme="1"/>
        <rFont val="맑은 고딕"/>
        <family val="3"/>
        <charset val="129"/>
        <scheme val="minor"/>
      </rPr>
      <t>10를 기준으로 4배씩 증가</t>
    </r>
    <r>
      <rPr>
        <sz val="11"/>
        <color theme="1"/>
        <rFont val="맑은 고딕"/>
        <family val="2"/>
        <charset val="129"/>
        <scheme val="minor"/>
      </rPr>
      <t xml:space="preserve">
※ 1단계 - 10 / 2단계 - 40 / 3단계 - 160
무기의 가격은 </t>
    </r>
    <r>
      <rPr>
        <b/>
        <sz val="11"/>
        <color theme="1"/>
        <rFont val="맑은 고딕"/>
        <family val="3"/>
        <charset val="129"/>
        <scheme val="minor"/>
      </rPr>
      <t>150으로 시작</t>
    </r>
    <r>
      <rPr>
        <sz val="11"/>
        <color theme="1"/>
        <rFont val="맑은 고딕"/>
        <family val="2"/>
        <charset val="129"/>
        <scheme val="minor"/>
      </rPr>
      <t xml:space="preserve">하며, 무기의 마지막 가격에서
</t>
    </r>
    <r>
      <rPr>
        <b/>
        <u/>
        <sz val="11"/>
        <color theme="1"/>
        <rFont val="맑은 고딕"/>
        <family val="3"/>
        <charset val="129"/>
        <scheme val="minor"/>
      </rPr>
      <t>1.2 곱한 값</t>
    </r>
    <r>
      <rPr>
        <sz val="11"/>
        <color theme="1"/>
        <rFont val="맑은 고딕"/>
        <family val="2"/>
        <charset val="129"/>
        <scheme val="minor"/>
      </rPr>
      <t>을 다음 무기의 값으로 지정 
※ 1단계 MAX - 550 / 2단계 1LV - 660
[ 각 무기의 최대 레벨은 10Lv ]</t>
    </r>
    <phoneticPr fontId="1" type="noConversion"/>
  </si>
  <si>
    <r>
      <t xml:space="preserve">각 훈련마다 얻는 시간이 다르며, "fIrst_Price" 값에서 1.12배 씩 증가한다. [ 앞에 소수점은 반 올림 ]
처음 증가하는 식량의 </t>
    </r>
    <r>
      <rPr>
        <b/>
        <u/>
        <sz val="11"/>
        <color theme="1"/>
        <rFont val="맑은 고딕"/>
        <family val="3"/>
        <charset val="129"/>
        <scheme val="minor"/>
      </rPr>
      <t>"increase"값은 2배 증가</t>
    </r>
    <r>
      <rPr>
        <sz val="11"/>
        <color theme="1"/>
        <rFont val="맑은 고딕"/>
        <family val="2"/>
        <charset val="129"/>
        <scheme val="minor"/>
      </rPr>
      <t xml:space="preserve">
 ※ 1 - 12증가 / 2 ~ 100 - 6증가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</si>
  <si>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전투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1"/>
        <color theme="1"/>
        <rFont val="맑은 고딕"/>
        <family val="3"/>
        <charset val="129"/>
        <scheme val="minor"/>
      </rPr>
      <t>레벨업 (식량 소비)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1"/>
        <color theme="1"/>
        <rFont val="맑은 고딕"/>
        <family val="3"/>
        <charset val="129"/>
        <scheme val="minor"/>
      </rPr>
      <t>훈련 활성화(식량 획득)</t>
    </r>
    <phoneticPr fontId="1" type="noConversion"/>
  </si>
  <si>
    <r>
      <t xml:space="preserve">한 스테이지에 </t>
    </r>
    <r>
      <rPr>
        <b/>
        <sz val="11"/>
        <color theme="1"/>
        <rFont val="맑은 고딕"/>
        <family val="3"/>
        <charset val="129"/>
        <scheme val="minor"/>
      </rPr>
      <t>10명의 병사, 1명의 장군</t>
    </r>
    <r>
      <rPr>
        <sz val="11"/>
        <color theme="1"/>
        <rFont val="맑은 고딕"/>
        <family val="2"/>
        <charset val="129"/>
        <scheme val="minor"/>
      </rPr>
      <t xml:space="preserve">이 존재
모두 처치 할 시 다음 스테이지로 이동
몬스터들은 1층의 병사를 기준으로 1.15배씩 HP 증가
</t>
    </r>
    <r>
      <rPr>
        <b/>
        <u/>
        <sz val="11"/>
        <color theme="1"/>
        <rFont val="맑은 고딕"/>
        <family val="3"/>
        <charset val="129"/>
        <scheme val="minor"/>
      </rPr>
      <t>※식량</t>
    </r>
    <r>
      <rPr>
        <sz val="11"/>
        <color theme="1"/>
        <rFont val="맑은 고딕"/>
        <family val="2"/>
        <charset val="129"/>
        <scheme val="minor"/>
      </rPr>
      <t xml:space="preserve"> - 모든 적에게 획득 </t>
    </r>
    <r>
      <rPr>
        <b/>
        <u/>
        <sz val="11"/>
        <color theme="1"/>
        <rFont val="맑은 고딕"/>
        <family val="3"/>
        <charset val="129"/>
        <scheme val="minor"/>
      </rPr>
      <t>※지식</t>
    </r>
    <r>
      <rPr>
        <sz val="11"/>
        <color theme="1"/>
        <rFont val="맑은 고딕"/>
        <family val="2"/>
        <charset val="129"/>
        <scheme val="minor"/>
      </rPr>
      <t xml:space="preserve"> - 보스한테 획득</t>
    </r>
    <phoneticPr fontId="1" type="noConversion"/>
  </si>
  <si>
    <t>이름 있는 
장수 등장</t>
    <phoneticPr fontId="1" type="noConversion"/>
  </si>
  <si>
    <t>ability</t>
    <phoneticPr fontId="1" type="noConversion"/>
  </si>
  <si>
    <t>Increased acquisition of enemy combat</t>
    <phoneticPr fontId="1" type="noConversion"/>
  </si>
  <si>
    <t>Critical Hit Probability Increase</t>
    <phoneticPr fontId="1" type="noConversion"/>
  </si>
  <si>
    <t>Training Compensate Increase</t>
    <phoneticPr fontId="1" type="noConversion"/>
  </si>
  <si>
    <t>Increase moving speed</t>
    <phoneticPr fontId="1" type="noConversion"/>
  </si>
  <si>
    <t>Reduced training costs</t>
    <phoneticPr fontId="1" type="noConversion"/>
  </si>
  <si>
    <t>Reduced Boss Skill Latency</t>
    <phoneticPr fontId="1" type="noConversion"/>
  </si>
  <si>
    <t>Reducing the cost of upgrading treasures</t>
    <phoneticPr fontId="1" type="noConversion"/>
  </si>
  <si>
    <t>Increases damage done by fatal blow</t>
    <phoneticPr fontId="1" type="noConversion"/>
  </si>
  <si>
    <t>ability(ko_kr)</t>
    <phoneticPr fontId="1" type="noConversion"/>
  </si>
  <si>
    <t>Acquisition</t>
    <phoneticPr fontId="1" type="noConversion"/>
  </si>
  <si>
    <t>Increase Attack Speed</t>
    <phoneticPr fontId="1" type="noConversion"/>
  </si>
  <si>
    <t>Increase Attack Power</t>
    <phoneticPr fontId="1" type="noConversion"/>
  </si>
  <si>
    <t>청서</t>
    <phoneticPr fontId="1" type="noConversion"/>
  </si>
  <si>
    <t>관중</t>
    <phoneticPr fontId="1" type="noConversion"/>
  </si>
  <si>
    <t>형북</t>
    <phoneticPr fontId="1" type="noConversion"/>
  </si>
  <si>
    <t>파촉</t>
    <phoneticPr fontId="1" type="noConversion"/>
  </si>
  <si>
    <t>search_1</t>
    <phoneticPr fontId="1" type="noConversion"/>
  </si>
  <si>
    <t>search_2</t>
  </si>
  <si>
    <t>search_3</t>
  </si>
  <si>
    <t>search_4</t>
  </si>
  <si>
    <t>search_5</t>
  </si>
  <si>
    <t>search_6</t>
  </si>
  <si>
    <t>search_7</t>
  </si>
  <si>
    <t>search_8</t>
  </si>
  <si>
    <t>4.8A</t>
    <phoneticPr fontId="1" type="noConversion"/>
  </si>
  <si>
    <t>1.06</t>
    <phoneticPr fontId="1" type="noConversion"/>
  </si>
  <si>
    <t>Training_6</t>
  </si>
  <si>
    <t>Training_7</t>
  </si>
  <si>
    <t>Training_8</t>
  </si>
  <si>
    <t>Training_9</t>
  </si>
  <si>
    <t>Training_10</t>
  </si>
  <si>
    <t>Training_11</t>
  </si>
  <si>
    <t>Training_12</t>
  </si>
  <si>
    <t>Training_13</t>
  </si>
  <si>
    <t>Training_14</t>
  </si>
  <si>
    <t>Training_15</t>
  </si>
  <si>
    <t>Training_16</t>
  </si>
  <si>
    <t>Training_17</t>
  </si>
  <si>
    <t>Training_18</t>
  </si>
  <si>
    <t>Training_19</t>
  </si>
  <si>
    <t>Training_20</t>
  </si>
  <si>
    <t>밭 갈기</t>
    <phoneticPr fontId="1" type="noConversion"/>
  </si>
  <si>
    <t>외양간 수리</t>
    <phoneticPr fontId="1" type="noConversion"/>
  </si>
  <si>
    <t>울타리 수리</t>
    <phoneticPr fontId="1" type="noConversion"/>
  </si>
  <si>
    <t>산딸기 채집</t>
    <phoneticPr fontId="1" type="noConversion"/>
  </si>
  <si>
    <t>너구리 사냥</t>
    <phoneticPr fontId="1" type="noConversion"/>
  </si>
  <si>
    <t>콩 수확</t>
    <phoneticPr fontId="1" type="noConversion"/>
  </si>
  <si>
    <t>여우 사냥</t>
    <phoneticPr fontId="1" type="noConversion"/>
  </si>
  <si>
    <t>옥수수 수확</t>
    <phoneticPr fontId="1" type="noConversion"/>
  </si>
  <si>
    <t>표고버섯 채집</t>
    <phoneticPr fontId="1" type="noConversion"/>
  </si>
  <si>
    <t>지붕 수리</t>
    <phoneticPr fontId="1" type="noConversion"/>
  </si>
  <si>
    <t>노루 사냥</t>
    <phoneticPr fontId="1" type="noConversion"/>
  </si>
  <si>
    <t>밀 수확</t>
    <phoneticPr fontId="1" type="noConversion"/>
  </si>
  <si>
    <t>약초 채집</t>
    <phoneticPr fontId="1" type="noConversion"/>
  </si>
  <si>
    <t>검술 훈련</t>
    <phoneticPr fontId="1" type="noConversion"/>
  </si>
  <si>
    <t>전리품 정리</t>
    <phoneticPr fontId="1" type="noConversion"/>
  </si>
  <si>
    <t>창술 훈련</t>
    <phoneticPr fontId="1" type="noConversion"/>
  </si>
  <si>
    <t>멧돼지 사냥</t>
    <phoneticPr fontId="1" type="noConversion"/>
  </si>
  <si>
    <t>구분</t>
    <phoneticPr fontId="1" type="noConversion"/>
  </si>
  <si>
    <t>컨텐츠명</t>
    <phoneticPr fontId="1" type="noConversion"/>
  </si>
  <si>
    <t>몬스터</t>
    <phoneticPr fontId="1" type="noConversion"/>
  </si>
  <si>
    <t>상단 [전투]</t>
    <phoneticPr fontId="1" type="noConversion"/>
  </si>
  <si>
    <t>하단 [비전투]</t>
    <phoneticPr fontId="1" type="noConversion"/>
  </si>
  <si>
    <t>설명</t>
    <phoneticPr fontId="1" type="noConversion"/>
  </si>
  <si>
    <t>플레이어</t>
    <phoneticPr fontId="1" type="noConversion"/>
  </si>
  <si>
    <t>플레이어를 공격하지 않으며, 처치 시 식량을 획득한다.</t>
    <phoneticPr fontId="1" type="noConversion"/>
  </si>
  <si>
    <t>X</t>
    <phoneticPr fontId="1" type="noConversion"/>
  </si>
  <si>
    <t>O</t>
    <phoneticPr fontId="1" type="noConversion"/>
  </si>
  <si>
    <t>플레이어 터치 시 스킨 장착, 캐릭터 스텟 및 보물 효과 표시 한다.</t>
    <phoneticPr fontId="1" type="noConversion"/>
  </si>
  <si>
    <t>각 30 마다 보스가 커진 모습으로 등장한다.
보스 처치 실패 시 플레이어를 공격한다.</t>
    <phoneticPr fontId="1" type="noConversion"/>
  </si>
  <si>
    <t>비전투</t>
    <phoneticPr fontId="1" type="noConversion"/>
  </si>
  <si>
    <t>상점</t>
    <phoneticPr fontId="1" type="noConversion"/>
  </si>
  <si>
    <t>시간 여부</t>
    <phoneticPr fontId="1" type="noConversion"/>
  </si>
  <si>
    <t>더 많은 식량을 획득 하는 화면입니다.</t>
    <phoneticPr fontId="1" type="noConversion"/>
  </si>
  <si>
    <t>공격력을 높여주는 화면입니다.</t>
    <phoneticPr fontId="1" type="noConversion"/>
  </si>
  <si>
    <t>캐릭터 아바타 등 인 앱 상품을 판매하는 화면입니다.</t>
    <phoneticPr fontId="1" type="noConversion"/>
  </si>
  <si>
    <t>캐릭터에게 영구적으로 이로운 버프를 제공하는 화면입니다.</t>
    <phoneticPr fontId="1" type="noConversion"/>
  </si>
  <si>
    <t>확률적으로 스폐셜 보물, 지식을 획득하는 화면입니다.</t>
    <phoneticPr fontId="1" type="noConversion"/>
  </si>
  <si>
    <t>숫자 단위</t>
    <phoneticPr fontId="1" type="noConversion"/>
  </si>
  <si>
    <t>2.5A</t>
    <phoneticPr fontId="1" type="noConversion"/>
  </si>
  <si>
    <t>40.8A</t>
    <phoneticPr fontId="1" type="noConversion"/>
  </si>
  <si>
    <t>1.2B</t>
    <phoneticPr fontId="1" type="noConversion"/>
  </si>
  <si>
    <t>24.0B</t>
    <phoneticPr fontId="1" type="noConversion"/>
  </si>
  <si>
    <t>480.0B</t>
    <phoneticPr fontId="1" type="noConversion"/>
  </si>
  <si>
    <t>14.4C</t>
    <phoneticPr fontId="1" type="noConversion"/>
  </si>
  <si>
    <t>378.0C</t>
    <phoneticPr fontId="1" type="noConversion"/>
  </si>
  <si>
    <t>15.6D</t>
    <phoneticPr fontId="1" type="noConversion"/>
  </si>
  <si>
    <t>2.7F</t>
    <phoneticPr fontId="1" type="noConversion"/>
  </si>
  <si>
    <t>4.6F</t>
    <phoneticPr fontId="1" type="noConversion"/>
  </si>
  <si>
    <t>66.0E</t>
    <phoneticPr fontId="1" type="noConversion"/>
  </si>
  <si>
    <t>2.2E</t>
    <phoneticPr fontId="1" type="noConversion"/>
  </si>
  <si>
    <t>480.0D</t>
    <phoneticPr fontId="1" type="noConversion"/>
  </si>
  <si>
    <t>8.4F</t>
    <phoneticPr fontId="1" type="noConversion"/>
  </si>
  <si>
    <t>3.0G</t>
    <phoneticPr fontId="1" type="noConversion"/>
  </si>
  <si>
    <t>816.0G</t>
    <phoneticPr fontId="1" type="noConversion"/>
  </si>
  <si>
    <t>27.9H</t>
    <phoneticPr fontId="1" type="noConversion"/>
  </si>
  <si>
    <t>55.8H</t>
    <phoneticPr fontId="1" type="noConversion"/>
  </si>
  <si>
    <t>2.4C</t>
    <phoneticPr fontId="1" type="noConversion"/>
  </si>
  <si>
    <t>48.9C</t>
    <phoneticPr fontId="1" type="noConversion"/>
  </si>
  <si>
    <t>146.8C</t>
    <phoneticPr fontId="1" type="noConversion"/>
  </si>
  <si>
    <t>3.8D</t>
    <phoneticPr fontId="1" type="noConversion"/>
  </si>
  <si>
    <t>1.5E</t>
    <phoneticPr fontId="1" type="noConversion"/>
  </si>
  <si>
    <t>48.9E</t>
    <phoneticPr fontId="1" type="noConversion"/>
  </si>
  <si>
    <t>224.4E</t>
    <phoneticPr fontId="1" type="noConversion"/>
  </si>
  <si>
    <t>6.7F</t>
    <phoneticPr fontId="1" type="noConversion"/>
  </si>
  <si>
    <t>469.2F</t>
    <phoneticPr fontId="1" type="noConversion"/>
  </si>
  <si>
    <t>275.4F</t>
  </si>
  <si>
    <t>856.8F</t>
    <phoneticPr fontId="1" type="noConversion"/>
  </si>
  <si>
    <t>306.0H</t>
    <phoneticPr fontId="1" type="noConversion"/>
  </si>
  <si>
    <t>83.2I</t>
    <phoneticPr fontId="1" type="noConversion"/>
  </si>
  <si>
    <t>284.5I</t>
    <phoneticPr fontId="1" type="noConversion"/>
  </si>
  <si>
    <t>569.1I</t>
    <phoneticPr fontId="1" type="noConversion"/>
  </si>
  <si>
    <t>※ 시뮬레이팅</t>
    <phoneticPr fontId="1" type="noConversion"/>
  </si>
  <si>
    <t>보물 가격</t>
    <phoneticPr fontId="1" type="noConversion"/>
  </si>
  <si>
    <t>10 단위</t>
    <phoneticPr fontId="1" type="noConversion"/>
  </si>
  <si>
    <t>1 단위</t>
    <phoneticPr fontId="1" type="noConversion"/>
  </si>
  <si>
    <t>보물 전체 값</t>
    <phoneticPr fontId="1" type="noConversion"/>
  </si>
  <si>
    <t>가격 증가 계수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</si>
  <si>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※ 보물 가격 상승 공식</t>
    </r>
    <r>
      <rPr>
        <sz val="11"/>
        <color theme="1"/>
        <rFont val="맑은 고딕"/>
        <family val="2"/>
        <charset val="129"/>
        <scheme val="minor"/>
      </rPr>
      <t xml:space="preserve">
- 정해진 값 (15)에서 레벨 업 할 때마다 1.06 곱해진 값으로 증가한다.
EX) 15 * 1.06 = 16 → 16 * 1.06 = 17 → 17 * 1.06 = 18 …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 xml:space="preserve">
 일반 보물 - </t>
    </r>
    <r>
      <rPr>
        <sz val="11"/>
        <color theme="1"/>
        <rFont val="맑은 고딕"/>
        <family val="3"/>
        <charset val="129"/>
        <scheme val="minor"/>
      </rPr>
      <t xml:space="preserve">스테이지에서 나타나는 </t>
    </r>
    <r>
      <rPr>
        <b/>
        <u/>
        <sz val="11"/>
        <color theme="1"/>
        <rFont val="맑은 고딕"/>
        <family val="3"/>
        <charset val="129"/>
        <scheme val="minor"/>
      </rPr>
      <t>장수를 처치</t>
    </r>
    <r>
      <rPr>
        <sz val="11"/>
        <color theme="1"/>
        <rFont val="맑은 고딕"/>
        <family val="3"/>
        <charset val="129"/>
        <scheme val="minor"/>
      </rPr>
      <t xml:space="preserve">하여 얻는 </t>
    </r>
    <r>
      <rPr>
        <b/>
        <u/>
        <sz val="11"/>
        <color theme="1"/>
        <rFont val="맑은 고딕"/>
        <family val="3"/>
        <charset val="129"/>
        <scheme val="minor"/>
      </rPr>
      <t>지식</t>
    </r>
    <r>
      <rPr>
        <sz val="11"/>
        <color theme="1"/>
        <rFont val="맑은 고딕"/>
        <family val="3"/>
        <charset val="129"/>
        <scheme val="minor"/>
      </rPr>
      <t>으로 레벨 업이 가능하다.</t>
    </r>
    <r>
      <rPr>
        <b/>
        <sz val="11"/>
        <color theme="1"/>
        <rFont val="맑은 고딕"/>
        <family val="3"/>
        <charset val="129"/>
        <scheme val="minor"/>
      </rPr>
      <t xml:space="preserve"> [ 최대 100Lv ]
 스폐셜 보물 - </t>
    </r>
    <r>
      <rPr>
        <b/>
        <u/>
        <sz val="11"/>
        <color theme="1"/>
        <rFont val="맑은 고딕"/>
        <family val="3"/>
        <charset val="129"/>
        <scheme val="minor"/>
      </rPr>
      <t>수색에서 확률적</t>
    </r>
    <r>
      <rPr>
        <sz val="11"/>
        <color theme="1"/>
        <rFont val="맑은 고딕"/>
        <family val="3"/>
        <charset val="129"/>
        <scheme val="minor"/>
      </rPr>
      <t xml:space="preserve">으로 스폐셜 보물, 지식이 나타나며, </t>
    </r>
    <r>
      <rPr>
        <b/>
        <u/>
        <sz val="11"/>
        <color theme="1"/>
        <rFont val="맑은 고딕"/>
        <family val="3"/>
        <charset val="129"/>
        <scheme val="minor"/>
      </rPr>
      <t>똑같은 보물을 찾을 시 레벨 업</t>
    </r>
    <r>
      <rPr>
        <sz val="11"/>
        <color theme="1"/>
        <rFont val="맑은 고딕"/>
        <family val="3"/>
        <charset val="129"/>
        <scheme val="minor"/>
      </rPr>
      <t>한다.</t>
    </r>
    <r>
      <rPr>
        <b/>
        <sz val="11"/>
        <color theme="1"/>
        <rFont val="맑은 고딕"/>
        <family val="3"/>
        <charset val="129"/>
        <scheme val="minor"/>
      </rPr>
      <t xml:space="preserve"> [ 최대 10Lv ] 
( 최대 레벨 달성 후 똑같은 보물이 나타날 시 지식으로 전환된다. 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</si>
</sst>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383B40"/>
      </left>
      <right style="medium">
        <color rgb="FF383B40"/>
      </right>
      <top style="medium">
        <color rgb="FF383B40"/>
      </top>
      <bottom style="medium">
        <color rgb="FF383B4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41" fontId="0" fillId="2" borderId="1" xfId="1" applyFont="1" applyFill="1" applyBorder="1" applyAlignment="1">
      <alignment horizontal="right" vertical="center"/>
    </xf>
    <xf numFmtId="41" fontId="0" fillId="2" borderId="1" xfId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5" xfId="0" applyNumberFormat="1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1" fontId="0" fillId="2" borderId="27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22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2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'보물 시스템'!$C$16:$C$26</c:f>
              <c:numCache>
                <c:formatCode>0</c:formatCode>
                <c:ptCount val="11"/>
                <c:pt idx="0">
                  <c:v>0</c:v>
                </c:pt>
                <c:pt idx="1">
                  <c:v>25.342184385040394</c:v>
                </c:pt>
                <c:pt idx="2">
                  <c:v>45.383992531313879</c:v>
                </c:pt>
                <c:pt idx="3">
                  <c:v>81.275818484621595</c:v>
                </c:pt>
                <c:pt idx="4">
                  <c:v>145.55261231781975</c:v>
                </c:pt>
                <c:pt idx="5">
                  <c:v>260.66256049516255</c:v>
                </c:pt>
                <c:pt idx="6">
                  <c:v>466.80694603772446</c:v>
                </c:pt>
                <c:pt idx="7">
                  <c:v>835.98014404186358</c:v>
                </c:pt>
                <c:pt idx="8">
                  <c:v>1497.113115312935</c:v>
                </c:pt>
                <c:pt idx="9">
                  <c:v>2681.1015740222665</c:v>
                </c:pt>
                <c:pt idx="10">
                  <c:v>4801.4445780351971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9A3-8D42-CD509A54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414338</xdr:colOff>
      <xdr:row>15</xdr:row>
      <xdr:rowOff>0</xdr:rowOff>
    </xdr:from>
    <xdr:to>
      <xdr:col>24</xdr:col>
      <xdr:colOff>47626</xdr:colOff>
      <xdr:row>27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93C59B-AF41-4428-A4E5-D3160DB1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7A89-D2EF-4E94-9B8C-59D64DEA0503}">
  <dimension ref="A2:U44"/>
  <sheetViews>
    <sheetView zoomScaleNormal="100" workbookViewId="0">
      <selection activeCell="J48" sqref="J48"/>
    </sheetView>
  </sheetViews>
  <sheetFormatPr defaultRowHeight="16.5" x14ac:dyDescent="0.3"/>
  <cols>
    <col min="1" max="1" width="2.125" style="2" customWidth="1"/>
    <col min="2" max="7" width="9" style="2"/>
    <col min="8" max="8" width="8.125" style="2" customWidth="1"/>
    <col min="9" max="9" width="13.625" style="2" customWidth="1"/>
    <col min="10" max="10" width="57.75" style="2" customWidth="1"/>
    <col min="11" max="11" width="9.875" style="2" bestFit="1" customWidth="1"/>
    <col min="12" max="16384" width="9" style="2"/>
  </cols>
  <sheetData>
    <row r="2" spans="2:21" x14ac:dyDescent="0.3">
      <c r="B2" s="59" t="s">
        <v>27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4" spans="2:21" x14ac:dyDescent="0.3">
      <c r="B4" s="6"/>
      <c r="C4" s="6"/>
      <c r="D4" s="6"/>
      <c r="E4" s="6"/>
      <c r="F4" s="6"/>
    </row>
    <row r="5" spans="2:21" ht="17.25" thickBot="1" x14ac:dyDescent="0.35">
      <c r="B5" s="6"/>
      <c r="C5" s="6"/>
      <c r="D5" s="6"/>
      <c r="E5" s="6"/>
      <c r="F5" s="6"/>
    </row>
    <row r="6" spans="2:21" x14ac:dyDescent="0.3">
      <c r="B6" s="69" t="s">
        <v>26</v>
      </c>
      <c r="C6" s="70"/>
    </row>
    <row r="7" spans="2:21" ht="17.25" thickBot="1" x14ac:dyDescent="0.35">
      <c r="B7" s="71"/>
      <c r="C7" s="72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thickBot="1" x14ac:dyDescent="0.35">
      <c r="B11" s="8"/>
      <c r="F11" s="4"/>
      <c r="G11" s="4"/>
    </row>
    <row r="12" spans="2:21" x14ac:dyDescent="0.3">
      <c r="B12" s="8"/>
      <c r="C12" s="9"/>
      <c r="D12" s="69" t="s">
        <v>264</v>
      </c>
      <c r="E12" s="70"/>
      <c r="F12" s="4"/>
    </row>
    <row r="13" spans="2:21" ht="25.5" customHeight="1" thickBot="1" x14ac:dyDescent="0.35">
      <c r="C13" s="11"/>
      <c r="D13" s="71"/>
      <c r="E13" s="72"/>
      <c r="F13" s="12"/>
      <c r="G13" s="28"/>
    </row>
    <row r="14" spans="2:21" ht="20.25" customHeight="1" x14ac:dyDescent="0.3">
      <c r="C14" s="28"/>
      <c r="G14" s="27"/>
      <c r="H14" s="52" t="s">
        <v>261</v>
      </c>
      <c r="I14" s="52" t="s">
        <v>262</v>
      </c>
      <c r="J14" s="52" t="s">
        <v>266</v>
      </c>
      <c r="K14" s="52" t="s">
        <v>275</v>
      </c>
    </row>
    <row r="15" spans="2:21" ht="21" customHeight="1" x14ac:dyDescent="0.3">
      <c r="C15" s="28"/>
      <c r="G15" s="4"/>
      <c r="H15" s="61" t="s">
        <v>28</v>
      </c>
      <c r="I15" s="29" t="s">
        <v>263</v>
      </c>
      <c r="J15" s="46" t="s">
        <v>268</v>
      </c>
      <c r="K15" s="29" t="s">
        <v>269</v>
      </c>
    </row>
    <row r="16" spans="2:21" ht="24.75" customHeight="1" x14ac:dyDescent="0.3">
      <c r="B16" s="8"/>
      <c r="F16" s="4"/>
      <c r="G16" s="4"/>
      <c r="H16" s="62"/>
      <c r="I16" s="64" t="s">
        <v>176</v>
      </c>
      <c r="J16" s="66" t="s">
        <v>272</v>
      </c>
      <c r="K16" s="29" t="s">
        <v>270</v>
      </c>
    </row>
    <row r="17" spans="2:11" x14ac:dyDescent="0.3">
      <c r="B17" s="8"/>
      <c r="F17" s="4"/>
      <c r="G17" s="4"/>
      <c r="H17" s="62"/>
      <c r="I17" s="65"/>
      <c r="J17" s="67"/>
      <c r="K17" s="29"/>
    </row>
    <row r="18" spans="2:11" x14ac:dyDescent="0.3">
      <c r="B18" s="8"/>
      <c r="G18" s="4"/>
      <c r="H18" s="63"/>
      <c r="I18" s="29" t="s">
        <v>267</v>
      </c>
      <c r="J18" s="46" t="s">
        <v>271</v>
      </c>
      <c r="K18" s="29"/>
    </row>
    <row r="19" spans="2:11" x14ac:dyDescent="0.3">
      <c r="B19" s="8"/>
    </row>
    <row r="20" spans="2:11" x14ac:dyDescent="0.3">
      <c r="B20" s="8"/>
    </row>
    <row r="21" spans="2:11" x14ac:dyDescent="0.3">
      <c r="B21" s="8"/>
    </row>
    <row r="22" spans="2:11" x14ac:dyDescent="0.3">
      <c r="C22" s="28"/>
    </row>
    <row r="23" spans="2:11" x14ac:dyDescent="0.3">
      <c r="C23" s="28"/>
    </row>
    <row r="24" spans="2:11" x14ac:dyDescent="0.3">
      <c r="C24" s="28"/>
    </row>
    <row r="25" spans="2:11" ht="17.25" thickBot="1" x14ac:dyDescent="0.35">
      <c r="C25" s="28"/>
    </row>
    <row r="26" spans="2:11" x14ac:dyDescent="0.3">
      <c r="C26" s="9"/>
      <c r="D26" s="69" t="s">
        <v>265</v>
      </c>
      <c r="E26" s="70"/>
      <c r="F26" s="10"/>
    </row>
    <row r="27" spans="2:11" ht="17.25" thickBot="1" x14ac:dyDescent="0.35">
      <c r="C27" s="12"/>
      <c r="D27" s="71"/>
      <c r="E27" s="72"/>
      <c r="F27" s="12"/>
      <c r="G27" s="28"/>
    </row>
    <row r="28" spans="2:11" x14ac:dyDescent="0.3">
      <c r="F28" s="4"/>
      <c r="G28" s="27"/>
      <c r="H28" s="52" t="s">
        <v>261</v>
      </c>
      <c r="I28" s="52" t="s">
        <v>262</v>
      </c>
      <c r="J28" s="52" t="s">
        <v>266</v>
      </c>
      <c r="K28" s="52" t="s">
        <v>275</v>
      </c>
    </row>
    <row r="29" spans="2:11" x14ac:dyDescent="0.3">
      <c r="F29" s="4"/>
      <c r="G29" s="12"/>
      <c r="H29" s="64" t="s">
        <v>273</v>
      </c>
      <c r="I29" s="29" t="s">
        <v>29</v>
      </c>
      <c r="J29" s="46" t="s">
        <v>276</v>
      </c>
      <c r="K29" s="29" t="s">
        <v>270</v>
      </c>
    </row>
    <row r="30" spans="2:11" x14ac:dyDescent="0.3">
      <c r="F30" s="4"/>
      <c r="G30" s="4"/>
      <c r="H30" s="68"/>
      <c r="I30" s="29" t="s">
        <v>30</v>
      </c>
      <c r="J30" s="46" t="s">
        <v>277</v>
      </c>
      <c r="K30" s="29" t="s">
        <v>269</v>
      </c>
    </row>
    <row r="31" spans="2:11" x14ac:dyDescent="0.3">
      <c r="G31" s="4"/>
      <c r="H31" s="68"/>
      <c r="I31" s="29" t="s">
        <v>31</v>
      </c>
      <c r="J31" s="46" t="s">
        <v>279</v>
      </c>
      <c r="K31" s="29" t="s">
        <v>269</v>
      </c>
    </row>
    <row r="32" spans="2:11" x14ac:dyDescent="0.3">
      <c r="G32" s="4"/>
      <c r="H32" s="68"/>
      <c r="I32" s="29" t="s">
        <v>274</v>
      </c>
      <c r="J32" s="46" t="s">
        <v>278</v>
      </c>
      <c r="K32" s="29" t="s">
        <v>269</v>
      </c>
    </row>
    <row r="33" spans="1:21" x14ac:dyDescent="0.3">
      <c r="H33" s="65"/>
      <c r="I33" s="29" t="s">
        <v>32</v>
      </c>
      <c r="J33" s="46" t="s">
        <v>280</v>
      </c>
      <c r="K33" s="29" t="s">
        <v>269</v>
      </c>
    </row>
    <row r="35" spans="1:21" x14ac:dyDescent="0.3">
      <c r="A35" s="53"/>
      <c r="B35" s="59" t="s">
        <v>281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 spans="1:21" ht="17.25" thickBot="1" x14ac:dyDescent="0.35"/>
    <row r="37" spans="1:21" ht="17.25" thickBot="1" x14ac:dyDescent="0.35">
      <c r="B37" s="51" t="s">
        <v>98</v>
      </c>
      <c r="C37" s="51" t="s">
        <v>99</v>
      </c>
      <c r="D37" s="51" t="s">
        <v>98</v>
      </c>
      <c r="E37" s="51" t="s">
        <v>99</v>
      </c>
      <c r="F37" s="51" t="s">
        <v>98</v>
      </c>
      <c r="G37" s="51" t="s">
        <v>99</v>
      </c>
      <c r="H37" s="51" t="s">
        <v>98</v>
      </c>
      <c r="I37" s="51" t="s">
        <v>99</v>
      </c>
    </row>
    <row r="38" spans="1:21" ht="17.25" thickBot="1" x14ac:dyDescent="0.35">
      <c r="B38" s="49">
        <v>1</v>
      </c>
      <c r="C38" s="49">
        <v>1</v>
      </c>
      <c r="D38" s="49" t="s">
        <v>100</v>
      </c>
      <c r="E38" s="49">
        <v>1000</v>
      </c>
      <c r="F38" s="49" t="s">
        <v>101</v>
      </c>
      <c r="G38" s="49" t="s">
        <v>102</v>
      </c>
      <c r="H38" s="49" t="s">
        <v>103</v>
      </c>
      <c r="I38" s="49" t="s">
        <v>104</v>
      </c>
    </row>
    <row r="39" spans="1:21" ht="17.25" thickBot="1" x14ac:dyDescent="0.35">
      <c r="B39" s="49" t="s">
        <v>105</v>
      </c>
      <c r="C39" s="49" t="s">
        <v>106</v>
      </c>
      <c r="D39" s="49" t="s">
        <v>107</v>
      </c>
      <c r="E39" s="49" t="s">
        <v>108</v>
      </c>
      <c r="F39" s="49" t="s">
        <v>109</v>
      </c>
      <c r="G39" s="49" t="s">
        <v>110</v>
      </c>
      <c r="H39" s="49" t="s">
        <v>111</v>
      </c>
      <c r="I39" s="49" t="s">
        <v>112</v>
      </c>
    </row>
    <row r="40" spans="1:21" ht="17.25" thickBot="1" x14ac:dyDescent="0.35">
      <c r="B40" s="49" t="s">
        <v>113</v>
      </c>
      <c r="C40" s="49" t="s">
        <v>114</v>
      </c>
      <c r="D40" s="49" t="s">
        <v>115</v>
      </c>
      <c r="E40" s="49" t="s">
        <v>116</v>
      </c>
      <c r="F40" s="49" t="s">
        <v>117</v>
      </c>
      <c r="G40" s="49" t="s">
        <v>118</v>
      </c>
      <c r="H40" s="49" t="s">
        <v>119</v>
      </c>
      <c r="I40" s="49" t="s">
        <v>120</v>
      </c>
    </row>
    <row r="41" spans="1:21" ht="17.25" thickBot="1" x14ac:dyDescent="0.35">
      <c r="B41" s="49" t="s">
        <v>121</v>
      </c>
      <c r="C41" s="49" t="s">
        <v>122</v>
      </c>
      <c r="D41" s="49" t="s">
        <v>123</v>
      </c>
      <c r="E41" s="49" t="s">
        <v>124</v>
      </c>
      <c r="F41" s="49" t="s">
        <v>125</v>
      </c>
      <c r="G41" s="49" t="s">
        <v>126</v>
      </c>
      <c r="H41" s="49" t="s">
        <v>127</v>
      </c>
      <c r="I41" s="49" t="s">
        <v>128</v>
      </c>
    </row>
    <row r="42" spans="1:21" ht="29.25" thickBot="1" x14ac:dyDescent="0.35">
      <c r="B42" s="49" t="s">
        <v>129</v>
      </c>
      <c r="C42" s="49" t="s">
        <v>130</v>
      </c>
      <c r="D42" s="49" t="s">
        <v>131</v>
      </c>
      <c r="E42" s="49" t="s">
        <v>132</v>
      </c>
      <c r="F42" s="49" t="s">
        <v>133</v>
      </c>
      <c r="G42" s="49" t="s">
        <v>134</v>
      </c>
      <c r="H42" s="49" t="s">
        <v>135</v>
      </c>
      <c r="I42" s="49" t="s">
        <v>136</v>
      </c>
    </row>
    <row r="43" spans="1:21" ht="29.25" thickBot="1" x14ac:dyDescent="0.35">
      <c r="B43" s="49" t="s">
        <v>137</v>
      </c>
      <c r="C43" s="49" t="s">
        <v>138</v>
      </c>
      <c r="D43" s="49" t="s">
        <v>139</v>
      </c>
      <c r="E43" s="49" t="s">
        <v>140</v>
      </c>
      <c r="F43" s="49" t="s">
        <v>141</v>
      </c>
      <c r="G43" s="49" t="s">
        <v>142</v>
      </c>
      <c r="H43" s="49" t="s">
        <v>143</v>
      </c>
      <c r="I43" s="49" t="s">
        <v>144</v>
      </c>
    </row>
    <row r="44" spans="1:21" ht="29.25" thickBot="1" x14ac:dyDescent="0.35">
      <c r="B44" s="49" t="s">
        <v>145</v>
      </c>
      <c r="C44" s="49" t="s">
        <v>146</v>
      </c>
      <c r="D44" s="49" t="s">
        <v>147</v>
      </c>
      <c r="E44" s="49" t="s">
        <v>148</v>
      </c>
      <c r="F44" s="49" t="s">
        <v>149</v>
      </c>
      <c r="G44" s="49" t="s">
        <v>150</v>
      </c>
      <c r="H44" s="50" t="s">
        <v>151</v>
      </c>
      <c r="I44" s="49" t="s">
        <v>152</v>
      </c>
    </row>
  </sheetData>
  <mergeCells count="9">
    <mergeCell ref="B35:U35"/>
    <mergeCell ref="B2:U2"/>
    <mergeCell ref="H15:H18"/>
    <mergeCell ref="I16:I17"/>
    <mergeCell ref="J16:J17"/>
    <mergeCell ref="H29:H33"/>
    <mergeCell ref="B6:C7"/>
    <mergeCell ref="D12:E13"/>
    <mergeCell ref="D26:E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73C0-7DF7-432B-9183-9C25C37F34FA}">
  <dimension ref="A1:G9"/>
  <sheetViews>
    <sheetView workbookViewId="0">
      <selection activeCell="I17" sqref="I17"/>
    </sheetView>
  </sheetViews>
  <sheetFormatPr defaultRowHeight="16.5" x14ac:dyDescent="0.3"/>
  <cols>
    <col min="1" max="1" width="13" bestFit="1" customWidth="1"/>
    <col min="2" max="2" width="5.875" bestFit="1" customWidth="1"/>
    <col min="3" max="3" width="11.125" bestFit="1" customWidth="1"/>
    <col min="4" max="4" width="39.75" bestFit="1" customWidth="1"/>
    <col min="5" max="5" width="31.625" bestFit="1" customWidth="1"/>
    <col min="7" max="7" width="10.625" bestFit="1" customWidth="1"/>
    <col min="8" max="8" width="10.375" bestFit="1" customWidth="1"/>
    <col min="9" max="9" width="10.5" bestFit="1" customWidth="1"/>
  </cols>
  <sheetData>
    <row r="1" spans="1:7" x14ac:dyDescent="0.3">
      <c r="A1" s="45" t="s">
        <v>36</v>
      </c>
      <c r="B1" s="45" t="s">
        <v>37</v>
      </c>
      <c r="C1" s="43" t="s">
        <v>212</v>
      </c>
      <c r="D1" s="43" t="s">
        <v>202</v>
      </c>
      <c r="E1" s="45" t="s">
        <v>211</v>
      </c>
      <c r="F1" s="45" t="s">
        <v>61</v>
      </c>
      <c r="G1" s="45" t="s">
        <v>41</v>
      </c>
    </row>
    <row r="2" spans="1:7" x14ac:dyDescent="0.3">
      <c r="A2" s="1" t="s">
        <v>8</v>
      </c>
      <c r="B2" s="1" t="s">
        <v>60</v>
      </c>
      <c r="C2" s="1" t="s">
        <v>67</v>
      </c>
      <c r="D2" s="42" t="s">
        <v>207</v>
      </c>
      <c r="E2" s="16" t="s">
        <v>15</v>
      </c>
      <c r="F2" s="17">
        <v>0.03</v>
      </c>
      <c r="G2" s="18">
        <v>0.3</v>
      </c>
    </row>
    <row r="3" spans="1:7" x14ac:dyDescent="0.3">
      <c r="A3" s="1" t="s">
        <v>9</v>
      </c>
      <c r="B3" s="1" t="s">
        <v>60</v>
      </c>
      <c r="C3" s="1" t="s">
        <v>215</v>
      </c>
      <c r="D3" s="42" t="s">
        <v>205</v>
      </c>
      <c r="E3" s="16" t="s">
        <v>16</v>
      </c>
      <c r="F3" s="17">
        <v>0.3</v>
      </c>
      <c r="G3" s="18">
        <v>3</v>
      </c>
    </row>
    <row r="4" spans="1:7" x14ac:dyDescent="0.3">
      <c r="A4" s="1" t="s">
        <v>58</v>
      </c>
      <c r="B4" s="1" t="s">
        <v>60</v>
      </c>
      <c r="C4" s="1" t="s">
        <v>69</v>
      </c>
      <c r="D4" s="42" t="s">
        <v>203</v>
      </c>
      <c r="E4" s="16" t="s">
        <v>17</v>
      </c>
      <c r="F4" s="17">
        <v>0.2</v>
      </c>
      <c r="G4" s="18">
        <v>2</v>
      </c>
    </row>
    <row r="5" spans="1:7" x14ac:dyDescent="0.3">
      <c r="A5" s="1" t="s">
        <v>11</v>
      </c>
      <c r="B5" s="1" t="s">
        <v>60</v>
      </c>
      <c r="C5" s="1" t="s">
        <v>68</v>
      </c>
      <c r="D5" s="42" t="s">
        <v>204</v>
      </c>
      <c r="E5" s="16" t="s">
        <v>18</v>
      </c>
      <c r="F5" s="17">
        <v>0.5</v>
      </c>
      <c r="G5" s="18">
        <v>5</v>
      </c>
    </row>
    <row r="6" spans="1:7" x14ac:dyDescent="0.3">
      <c r="A6" s="1" t="s">
        <v>59</v>
      </c>
      <c r="B6" s="1" t="s">
        <v>60</v>
      </c>
      <c r="C6" s="1" t="s">
        <v>216</v>
      </c>
      <c r="D6" s="42" t="s">
        <v>206</v>
      </c>
      <c r="E6" s="16" t="s">
        <v>19</v>
      </c>
      <c r="F6" s="17">
        <v>0.1</v>
      </c>
      <c r="G6" s="18">
        <v>1</v>
      </c>
    </row>
    <row r="7" spans="1:7" x14ac:dyDescent="0.3">
      <c r="A7" s="1" t="s">
        <v>12</v>
      </c>
      <c r="B7" s="1" t="s">
        <v>60</v>
      </c>
      <c r="C7" s="1" t="s">
        <v>217</v>
      </c>
      <c r="D7" s="42" t="s">
        <v>213</v>
      </c>
      <c r="E7" s="16" t="s">
        <v>20</v>
      </c>
      <c r="F7" s="17">
        <v>0.1</v>
      </c>
      <c r="G7" s="18">
        <v>1</v>
      </c>
    </row>
    <row r="8" spans="1:7" x14ac:dyDescent="0.3">
      <c r="A8" s="1" t="s">
        <v>13</v>
      </c>
      <c r="B8" s="1" t="s">
        <v>60</v>
      </c>
      <c r="C8" s="1" t="s">
        <v>65</v>
      </c>
      <c r="D8" s="42" t="s">
        <v>214</v>
      </c>
      <c r="E8" s="16" t="s">
        <v>21</v>
      </c>
      <c r="F8" s="17">
        <v>0.4</v>
      </c>
      <c r="G8" s="18">
        <v>4</v>
      </c>
    </row>
    <row r="9" spans="1:7" x14ac:dyDescent="0.3">
      <c r="A9" s="1" t="s">
        <v>14</v>
      </c>
      <c r="B9" s="1" t="s">
        <v>60</v>
      </c>
      <c r="C9" s="1" t="s">
        <v>218</v>
      </c>
      <c r="D9" s="42" t="s">
        <v>209</v>
      </c>
      <c r="E9" s="16" t="s">
        <v>22</v>
      </c>
      <c r="F9" s="17">
        <v>0.05</v>
      </c>
      <c r="G9" s="18">
        <v>0.5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C5DA-A9DA-4B46-81F8-ABB53FCE57CB}">
  <dimension ref="A1:F9"/>
  <sheetViews>
    <sheetView workbookViewId="0">
      <selection activeCell="E18" sqref="E18"/>
    </sheetView>
  </sheetViews>
  <sheetFormatPr defaultRowHeight="16.5" x14ac:dyDescent="0.3"/>
  <cols>
    <col min="1" max="1" width="13.375" bestFit="1" customWidth="1"/>
    <col min="2" max="2" width="13" bestFit="1" customWidth="1"/>
    <col min="3" max="3" width="5.375" bestFit="1" customWidth="1"/>
    <col min="4" max="4" width="35.5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62</v>
      </c>
      <c r="B1" s="13" t="s">
        <v>36</v>
      </c>
      <c r="C1" s="13" t="s">
        <v>37</v>
      </c>
      <c r="D1" s="13" t="s">
        <v>63</v>
      </c>
      <c r="E1" s="13" t="s">
        <v>36</v>
      </c>
      <c r="F1" s="13" t="s">
        <v>64</v>
      </c>
    </row>
    <row r="2" spans="1:6" ht="16.5" customHeight="1" x14ac:dyDescent="0.3">
      <c r="A2" s="46" t="s">
        <v>219</v>
      </c>
      <c r="B2" s="1" t="s">
        <v>67</v>
      </c>
      <c r="C2" s="29" t="s">
        <v>66</v>
      </c>
      <c r="D2" s="46" t="s">
        <v>49</v>
      </c>
      <c r="E2" s="46" t="s">
        <v>8</v>
      </c>
      <c r="F2" s="18">
        <v>0.03</v>
      </c>
    </row>
    <row r="3" spans="1:6" ht="16.5" customHeight="1" x14ac:dyDescent="0.3">
      <c r="A3" s="46" t="s">
        <v>220</v>
      </c>
      <c r="B3" s="1" t="s">
        <v>215</v>
      </c>
      <c r="C3" s="29" t="s">
        <v>66</v>
      </c>
      <c r="D3" s="46" t="s">
        <v>50</v>
      </c>
      <c r="E3" s="46" t="s">
        <v>9</v>
      </c>
      <c r="F3" s="18">
        <v>0.05</v>
      </c>
    </row>
    <row r="4" spans="1:6" x14ac:dyDescent="0.3">
      <c r="A4" s="46" t="s">
        <v>221</v>
      </c>
      <c r="B4" s="1" t="s">
        <v>69</v>
      </c>
      <c r="C4" s="29" t="s">
        <v>66</v>
      </c>
      <c r="D4" s="46" t="s">
        <v>51</v>
      </c>
      <c r="E4" s="46" t="s">
        <v>10</v>
      </c>
      <c r="F4" s="18">
        <v>0.1</v>
      </c>
    </row>
    <row r="5" spans="1:6" x14ac:dyDescent="0.3">
      <c r="A5" s="46" t="s">
        <v>222</v>
      </c>
      <c r="B5" s="1" t="s">
        <v>68</v>
      </c>
      <c r="C5" s="29" t="s">
        <v>66</v>
      </c>
      <c r="D5" s="46" t="s">
        <v>52</v>
      </c>
      <c r="E5" s="46" t="s">
        <v>11</v>
      </c>
      <c r="F5" s="18">
        <v>0.08</v>
      </c>
    </row>
    <row r="6" spans="1:6" x14ac:dyDescent="0.3">
      <c r="A6" s="46" t="s">
        <v>223</v>
      </c>
      <c r="B6" s="1" t="s">
        <v>216</v>
      </c>
      <c r="C6" s="29" t="s">
        <v>66</v>
      </c>
      <c r="D6" s="46" t="s">
        <v>54</v>
      </c>
      <c r="E6" s="46" t="s">
        <v>12</v>
      </c>
      <c r="F6" s="18">
        <v>0.02</v>
      </c>
    </row>
    <row r="7" spans="1:6" x14ac:dyDescent="0.3">
      <c r="A7" s="46" t="s">
        <v>224</v>
      </c>
      <c r="B7" s="1" t="s">
        <v>217</v>
      </c>
      <c r="C7" s="29" t="s">
        <v>66</v>
      </c>
      <c r="D7" s="46" t="s">
        <v>55</v>
      </c>
      <c r="E7" s="46" t="s">
        <v>13</v>
      </c>
      <c r="F7" s="18">
        <v>0.01</v>
      </c>
    </row>
    <row r="8" spans="1:6" x14ac:dyDescent="0.3">
      <c r="A8" s="46" t="s">
        <v>225</v>
      </c>
      <c r="B8" s="1" t="s">
        <v>65</v>
      </c>
      <c r="C8" s="29" t="s">
        <v>66</v>
      </c>
      <c r="D8" s="46" t="s">
        <v>53</v>
      </c>
      <c r="E8" s="46" t="s">
        <v>59</v>
      </c>
      <c r="F8" s="18">
        <v>0.05</v>
      </c>
    </row>
    <row r="9" spans="1:6" x14ac:dyDescent="0.3">
      <c r="A9" s="46" t="s">
        <v>226</v>
      </c>
      <c r="B9" s="1" t="s">
        <v>218</v>
      </c>
      <c r="C9" s="29" t="s">
        <v>66</v>
      </c>
      <c r="D9" s="46" t="s">
        <v>56</v>
      </c>
      <c r="E9" s="46" t="s">
        <v>14</v>
      </c>
      <c r="F9" s="18">
        <v>0.01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DD7F-6406-4136-AD78-9C774A132E39}">
  <dimension ref="B1:G5"/>
  <sheetViews>
    <sheetView workbookViewId="0">
      <selection activeCell="E10" sqref="E10"/>
    </sheetView>
  </sheetViews>
  <sheetFormatPr defaultRowHeight="16.5" x14ac:dyDescent="0.3"/>
  <sheetData>
    <row r="1" spans="2:7" ht="17.25" thickBot="1" x14ac:dyDescent="0.35"/>
    <row r="2" spans="2:7" ht="17.25" thickBot="1" x14ac:dyDescent="0.35">
      <c r="B2" s="33" t="s">
        <v>95</v>
      </c>
      <c r="C2" s="73" t="s">
        <v>172</v>
      </c>
      <c r="D2" s="74"/>
      <c r="E2" s="74"/>
      <c r="F2" s="74"/>
      <c r="G2" s="75"/>
    </row>
    <row r="3" spans="2:7" ht="17.25" thickBot="1" x14ac:dyDescent="0.35">
      <c r="B3" s="33" t="s">
        <v>96</v>
      </c>
      <c r="C3" s="76" t="s">
        <v>199</v>
      </c>
      <c r="D3" s="77"/>
      <c r="E3" s="77"/>
      <c r="F3" s="77"/>
      <c r="G3" s="78"/>
    </row>
    <row r="4" spans="2:7" ht="17.25" thickBot="1" x14ac:dyDescent="0.35">
      <c r="B4" s="33" t="s">
        <v>97</v>
      </c>
      <c r="C4" s="79" t="s">
        <v>173</v>
      </c>
      <c r="D4" s="77"/>
      <c r="E4" s="77"/>
      <c r="F4" s="77"/>
      <c r="G4" s="78"/>
    </row>
    <row r="5" spans="2:7" ht="17.25" thickBot="1" x14ac:dyDescent="0.35">
      <c r="B5" s="33" t="s">
        <v>174</v>
      </c>
      <c r="C5" s="73" t="s">
        <v>198</v>
      </c>
      <c r="D5" s="74"/>
      <c r="E5" s="74"/>
      <c r="F5" s="74"/>
      <c r="G5" s="75"/>
    </row>
  </sheetData>
  <mergeCells count="4">
    <mergeCell ref="C2:G2"/>
    <mergeCell ref="C3:G3"/>
    <mergeCell ref="C4:G4"/>
    <mergeCell ref="C5:G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0D47-4A8D-4DD4-AD19-8BF3DB173A8F}">
  <dimension ref="A1:K21"/>
  <sheetViews>
    <sheetView workbookViewId="0">
      <selection activeCell="B27" sqref="B27"/>
    </sheetView>
  </sheetViews>
  <sheetFormatPr defaultRowHeight="16.5" x14ac:dyDescent="0.3"/>
  <cols>
    <col min="1" max="1" width="12" style="2" customWidth="1"/>
    <col min="2" max="2" width="13.75" style="2" customWidth="1"/>
    <col min="3" max="3" width="9" style="2" customWidth="1"/>
    <col min="4" max="4" width="9" style="2"/>
    <col min="5" max="5" width="35.5" style="2" bestFit="1" customWidth="1"/>
    <col min="6" max="6" width="36.5" style="2" bestFit="1" customWidth="1"/>
    <col min="7" max="7" width="8.5" style="2" customWidth="1"/>
    <col min="8" max="8" width="33.25" style="2" bestFit="1" customWidth="1"/>
    <col min="9" max="9" width="9.625" style="2" bestFit="1" customWidth="1"/>
    <col min="10" max="10" width="35.5" style="2" bestFit="1" customWidth="1"/>
    <col min="11" max="11" width="10" style="2" customWidth="1"/>
    <col min="12" max="16384" width="9" style="2"/>
  </cols>
  <sheetData>
    <row r="1" spans="1:11" x14ac:dyDescent="0.3">
      <c r="A1" s="43" t="s">
        <v>33</v>
      </c>
      <c r="B1" s="43" t="s">
        <v>36</v>
      </c>
      <c r="C1" s="43" t="s">
        <v>157</v>
      </c>
      <c r="D1" s="43" t="s">
        <v>37</v>
      </c>
      <c r="E1" s="43" t="s">
        <v>158</v>
      </c>
      <c r="F1" s="43" t="s">
        <v>166</v>
      </c>
      <c r="G1" s="43" t="s">
        <v>165</v>
      </c>
      <c r="H1" s="43" t="s">
        <v>61</v>
      </c>
      <c r="I1" s="43" t="s">
        <v>167</v>
      </c>
      <c r="J1" s="43" t="s">
        <v>153</v>
      </c>
      <c r="K1" s="43" t="s">
        <v>167</v>
      </c>
    </row>
    <row r="2" spans="1:11" x14ac:dyDescent="0.3">
      <c r="A2" s="46" t="s">
        <v>155</v>
      </c>
      <c r="B2" s="21" t="s">
        <v>156</v>
      </c>
      <c r="C2" s="21">
        <v>1</v>
      </c>
      <c r="D2" s="29" t="s">
        <v>38</v>
      </c>
      <c r="E2" s="54">
        <v>10</v>
      </c>
      <c r="F2" s="110">
        <f>E2*112</f>
        <v>1120</v>
      </c>
      <c r="G2" s="46">
        <v>1</v>
      </c>
      <c r="H2" s="54">
        <v>6</v>
      </c>
      <c r="I2" s="48">
        <v>6</v>
      </c>
      <c r="J2" s="55">
        <f>H2*102</f>
        <v>612</v>
      </c>
      <c r="K2" s="32">
        <v>612</v>
      </c>
    </row>
    <row r="3" spans="1:11" x14ac:dyDescent="0.3">
      <c r="A3" s="46" t="s">
        <v>159</v>
      </c>
      <c r="B3" s="21" t="s">
        <v>244</v>
      </c>
      <c r="C3" s="21">
        <v>2</v>
      </c>
      <c r="D3" s="29" t="s">
        <v>38</v>
      </c>
      <c r="E3" s="54">
        <f>E2*13</f>
        <v>130</v>
      </c>
      <c r="F3" s="110">
        <f t="shared" ref="F3:F21" si="0">E3*112</f>
        <v>14560</v>
      </c>
      <c r="G3" s="46">
        <v>2</v>
      </c>
      <c r="H3" s="55">
        <v>144</v>
      </c>
      <c r="I3" s="48">
        <v>144</v>
      </c>
      <c r="J3" s="55">
        <f>H3*102</f>
        <v>14688</v>
      </c>
      <c r="K3" s="32" t="s">
        <v>168</v>
      </c>
    </row>
    <row r="4" spans="1:11" x14ac:dyDescent="0.3">
      <c r="A4" s="46" t="s">
        <v>160</v>
      </c>
      <c r="B4" s="21" t="s">
        <v>245</v>
      </c>
      <c r="C4" s="21">
        <v>3</v>
      </c>
      <c r="D4" s="29" t="s">
        <v>38</v>
      </c>
      <c r="E4" s="54">
        <f>E3*14</f>
        <v>1820</v>
      </c>
      <c r="F4" s="110">
        <f t="shared" si="0"/>
        <v>203840</v>
      </c>
      <c r="G4" s="46">
        <v>5</v>
      </c>
      <c r="H4" s="55">
        <v>2520</v>
      </c>
      <c r="I4" s="48" t="s">
        <v>282</v>
      </c>
      <c r="J4" s="55">
        <f t="shared" ref="J4:J21" si="1">H4*102</f>
        <v>257040</v>
      </c>
      <c r="K4" s="32" t="s">
        <v>169</v>
      </c>
    </row>
    <row r="5" spans="1:11" x14ac:dyDescent="0.3">
      <c r="A5" s="46" t="s">
        <v>161</v>
      </c>
      <c r="B5" s="21" t="s">
        <v>164</v>
      </c>
      <c r="C5" s="21">
        <v>4</v>
      </c>
      <c r="D5" s="29" t="s">
        <v>38</v>
      </c>
      <c r="E5" s="54">
        <f>E4*15</f>
        <v>27300</v>
      </c>
      <c r="F5" s="110">
        <f t="shared" si="0"/>
        <v>3057600</v>
      </c>
      <c r="G5" s="46">
        <v>10</v>
      </c>
      <c r="H5" s="55">
        <v>40800</v>
      </c>
      <c r="I5" s="48" t="s">
        <v>283</v>
      </c>
      <c r="J5" s="55">
        <f t="shared" si="1"/>
        <v>4161600</v>
      </c>
      <c r="K5" s="32" t="s">
        <v>170</v>
      </c>
    </row>
    <row r="6" spans="1:11" x14ac:dyDescent="0.3">
      <c r="A6" s="46" t="s">
        <v>162</v>
      </c>
      <c r="B6" s="21" t="s">
        <v>246</v>
      </c>
      <c r="C6" s="21">
        <v>5</v>
      </c>
      <c r="D6" s="29" t="s">
        <v>38</v>
      </c>
      <c r="E6" s="54">
        <f>E5*16</f>
        <v>436800</v>
      </c>
      <c r="F6" s="110">
        <f t="shared" si="0"/>
        <v>48921600</v>
      </c>
      <c r="G6" s="46">
        <v>30</v>
      </c>
      <c r="H6" s="55">
        <v>1200000</v>
      </c>
      <c r="I6" s="48" t="s">
        <v>284</v>
      </c>
      <c r="J6" s="55">
        <f t="shared" si="1"/>
        <v>122400000</v>
      </c>
      <c r="K6" s="32" t="s">
        <v>171</v>
      </c>
    </row>
    <row r="7" spans="1:11" x14ac:dyDescent="0.3">
      <c r="A7" s="46" t="s">
        <v>229</v>
      </c>
      <c r="B7" s="21" t="s">
        <v>247</v>
      </c>
      <c r="C7" s="21">
        <v>6</v>
      </c>
      <c r="D7" s="29" t="s">
        <v>38</v>
      </c>
      <c r="E7" s="54">
        <f>E6*17</f>
        <v>7425600</v>
      </c>
      <c r="F7" s="110">
        <f t="shared" si="0"/>
        <v>831667200</v>
      </c>
      <c r="G7" s="46">
        <v>60</v>
      </c>
      <c r="H7" s="55">
        <v>24000000</v>
      </c>
      <c r="I7" s="48" t="s">
        <v>285</v>
      </c>
      <c r="J7" s="55">
        <f t="shared" si="1"/>
        <v>2448000000</v>
      </c>
      <c r="K7" s="32" t="s">
        <v>300</v>
      </c>
    </row>
    <row r="8" spans="1:11" x14ac:dyDescent="0.3">
      <c r="A8" s="46" t="s">
        <v>230</v>
      </c>
      <c r="B8" s="21" t="s">
        <v>248</v>
      </c>
      <c r="C8" s="21">
        <v>7</v>
      </c>
      <c r="D8" s="29" t="s">
        <v>38</v>
      </c>
      <c r="E8" s="54">
        <f>E7*18</f>
        <v>133660800</v>
      </c>
      <c r="F8" s="110">
        <f t="shared" si="0"/>
        <v>14970009600</v>
      </c>
      <c r="G8" s="46">
        <v>120</v>
      </c>
      <c r="H8" s="55">
        <v>480000000</v>
      </c>
      <c r="I8" s="48" t="s">
        <v>286</v>
      </c>
      <c r="J8" s="55">
        <f t="shared" si="1"/>
        <v>48960000000</v>
      </c>
      <c r="K8" s="32" t="s">
        <v>301</v>
      </c>
    </row>
    <row r="9" spans="1:11" x14ac:dyDescent="0.3">
      <c r="A9" s="46" t="s">
        <v>231</v>
      </c>
      <c r="B9" s="21" t="s">
        <v>249</v>
      </c>
      <c r="C9" s="21">
        <v>8</v>
      </c>
      <c r="D9" s="29" t="s">
        <v>38</v>
      </c>
      <c r="E9" s="54">
        <f>E8*19</f>
        <v>2539555200</v>
      </c>
      <c r="F9" s="110">
        <f t="shared" si="0"/>
        <v>284430182400</v>
      </c>
      <c r="G9" s="46">
        <v>300</v>
      </c>
      <c r="H9" s="55">
        <v>1440000000</v>
      </c>
      <c r="I9" s="48" t="s">
        <v>287</v>
      </c>
      <c r="J9" s="55">
        <f t="shared" si="1"/>
        <v>146880000000</v>
      </c>
      <c r="K9" s="32" t="s">
        <v>302</v>
      </c>
    </row>
    <row r="10" spans="1:11" x14ac:dyDescent="0.3">
      <c r="A10" s="46" t="s">
        <v>232</v>
      </c>
      <c r="B10" s="21" t="s">
        <v>250</v>
      </c>
      <c r="C10" s="21">
        <v>9</v>
      </c>
      <c r="D10" s="29" t="s">
        <v>38</v>
      </c>
      <c r="E10" s="54">
        <f>E9*20</f>
        <v>50791104000</v>
      </c>
      <c r="F10" s="110">
        <f t="shared" si="0"/>
        <v>5688603648000</v>
      </c>
      <c r="G10" s="46">
        <v>600</v>
      </c>
      <c r="H10" s="111">
        <v>37800000000</v>
      </c>
      <c r="I10" s="48" t="s">
        <v>288</v>
      </c>
      <c r="J10" s="55">
        <f t="shared" si="1"/>
        <v>3855600000000</v>
      </c>
      <c r="K10" s="32" t="s">
        <v>303</v>
      </c>
    </row>
    <row r="11" spans="1:11" x14ac:dyDescent="0.3">
      <c r="A11" s="46" t="s">
        <v>233</v>
      </c>
      <c r="B11" s="21" t="s">
        <v>251</v>
      </c>
      <c r="C11" s="21">
        <v>10</v>
      </c>
      <c r="D11" s="29" t="s">
        <v>38</v>
      </c>
      <c r="E11" s="54">
        <f>E10*21</f>
        <v>1066613184000</v>
      </c>
      <c r="F11" s="110">
        <f t="shared" si="0"/>
        <v>119460676608000</v>
      </c>
      <c r="G11" s="46">
        <v>1800</v>
      </c>
      <c r="H11" s="111">
        <v>156000000000</v>
      </c>
      <c r="I11" s="48" t="s">
        <v>289</v>
      </c>
      <c r="J11" s="55">
        <f t="shared" si="1"/>
        <v>15912000000000</v>
      </c>
      <c r="K11" s="32" t="s">
        <v>304</v>
      </c>
    </row>
    <row r="12" spans="1:11" x14ac:dyDescent="0.3">
      <c r="A12" s="46" t="s">
        <v>234</v>
      </c>
      <c r="B12" s="21" t="s">
        <v>252</v>
      </c>
      <c r="C12" s="21">
        <v>11</v>
      </c>
      <c r="D12" s="29" t="s">
        <v>38</v>
      </c>
      <c r="E12" s="54">
        <f>E11*22</f>
        <v>23465490048000</v>
      </c>
      <c r="F12" s="110">
        <f t="shared" si="0"/>
        <v>2628134885376000</v>
      </c>
      <c r="G12" s="46">
        <v>3600</v>
      </c>
      <c r="H12" s="111">
        <v>4800000000000</v>
      </c>
      <c r="I12" s="48" t="s">
        <v>294</v>
      </c>
      <c r="J12" s="55">
        <f t="shared" si="1"/>
        <v>489600000000000</v>
      </c>
      <c r="K12" s="32" t="s">
        <v>305</v>
      </c>
    </row>
    <row r="13" spans="1:11" x14ac:dyDescent="0.3">
      <c r="A13" s="46" t="s">
        <v>235</v>
      </c>
      <c r="B13" s="21" t="s">
        <v>253</v>
      </c>
      <c r="C13" s="21">
        <v>12</v>
      </c>
      <c r="D13" s="29" t="s">
        <v>38</v>
      </c>
      <c r="E13" s="54">
        <f>E12*23</f>
        <v>539706271104000</v>
      </c>
      <c r="F13" s="110">
        <f t="shared" si="0"/>
        <v>6.0447102363648E+16</v>
      </c>
      <c r="G13" s="46">
        <v>180</v>
      </c>
      <c r="H13" s="111">
        <v>22000000000000</v>
      </c>
      <c r="I13" s="48" t="s">
        <v>293</v>
      </c>
      <c r="J13" s="111">
        <f t="shared" si="1"/>
        <v>2244000000000000</v>
      </c>
      <c r="K13" s="32" t="s">
        <v>306</v>
      </c>
    </row>
    <row r="14" spans="1:11" x14ac:dyDescent="0.3">
      <c r="A14" s="46" t="s">
        <v>236</v>
      </c>
      <c r="B14" s="21" t="s">
        <v>254</v>
      </c>
      <c r="C14" s="21">
        <v>13</v>
      </c>
      <c r="D14" s="29" t="s">
        <v>38</v>
      </c>
      <c r="E14" s="54">
        <f>E13*24</f>
        <v>1.2952950506496E+16</v>
      </c>
      <c r="F14" s="110">
        <f t="shared" si="0"/>
        <v>1.450730456727552E+18</v>
      </c>
      <c r="G14" s="46">
        <v>1800</v>
      </c>
      <c r="H14" s="111">
        <v>660000000000000</v>
      </c>
      <c r="I14" s="48" t="s">
        <v>292</v>
      </c>
      <c r="J14" s="111">
        <f t="shared" si="1"/>
        <v>6.732E+16</v>
      </c>
      <c r="K14" s="32" t="s">
        <v>307</v>
      </c>
    </row>
    <row r="15" spans="1:11" x14ac:dyDescent="0.3">
      <c r="A15" s="46" t="s">
        <v>237</v>
      </c>
      <c r="B15" s="21" t="s">
        <v>255</v>
      </c>
      <c r="C15" s="21">
        <v>14</v>
      </c>
      <c r="D15" s="29" t="s">
        <v>38</v>
      </c>
      <c r="E15" s="54">
        <f>E14*25</f>
        <v>3.238237626624E+17</v>
      </c>
      <c r="F15" s="110">
        <f t="shared" si="0"/>
        <v>3.62682614181888E+19</v>
      </c>
      <c r="G15" s="46">
        <v>7200</v>
      </c>
      <c r="H15" s="111">
        <v>4.6E+16</v>
      </c>
      <c r="I15" s="48" t="s">
        <v>291</v>
      </c>
      <c r="J15" s="111">
        <f t="shared" si="1"/>
        <v>4.692E+18</v>
      </c>
      <c r="K15" s="32" t="s">
        <v>308</v>
      </c>
    </row>
    <row r="16" spans="1:11" x14ac:dyDescent="0.3">
      <c r="A16" s="46" t="s">
        <v>238</v>
      </c>
      <c r="B16" s="21" t="s">
        <v>256</v>
      </c>
      <c r="C16" s="21">
        <v>15</v>
      </c>
      <c r="D16" s="29" t="s">
        <v>38</v>
      </c>
      <c r="E16" s="54">
        <f>E15*26</f>
        <v>8.4194178292224E+18</v>
      </c>
      <c r="F16" s="110">
        <f t="shared" si="0"/>
        <v>9.429747968729088E+20</v>
      </c>
      <c r="G16" s="46">
        <v>120</v>
      </c>
      <c r="H16" s="111">
        <v>2.7E+16</v>
      </c>
      <c r="I16" s="48" t="s">
        <v>290</v>
      </c>
      <c r="J16" s="111">
        <f t="shared" si="1"/>
        <v>2.754E+18</v>
      </c>
      <c r="K16" s="32" t="s">
        <v>309</v>
      </c>
    </row>
    <row r="17" spans="1:11" x14ac:dyDescent="0.3">
      <c r="A17" s="46" t="s">
        <v>239</v>
      </c>
      <c r="B17" s="21" t="s">
        <v>163</v>
      </c>
      <c r="C17" s="21">
        <v>16</v>
      </c>
      <c r="D17" s="29" t="s">
        <v>38</v>
      </c>
      <c r="E17" s="54">
        <f>E16*27</f>
        <v>2.2732428138900482E+20</v>
      </c>
      <c r="F17" s="110">
        <f t="shared" si="0"/>
        <v>2.5460319515568538E+22</v>
      </c>
      <c r="G17" s="46">
        <v>60</v>
      </c>
      <c r="H17" s="111">
        <v>8.4E+16</v>
      </c>
      <c r="I17" s="48" t="s">
        <v>295</v>
      </c>
      <c r="J17" s="111">
        <f t="shared" si="1"/>
        <v>8.568E+18</v>
      </c>
      <c r="K17" s="32" t="s">
        <v>310</v>
      </c>
    </row>
    <row r="18" spans="1:11" x14ac:dyDescent="0.3">
      <c r="A18" s="46" t="s">
        <v>240</v>
      </c>
      <c r="B18" s="21" t="s">
        <v>257</v>
      </c>
      <c r="C18" s="21">
        <v>17</v>
      </c>
      <c r="D18" s="29" t="s">
        <v>38</v>
      </c>
      <c r="E18" s="54">
        <f>E17*28</f>
        <v>6.3650798788921346E+21</v>
      </c>
      <c r="F18" s="110">
        <f t="shared" si="0"/>
        <v>7.1288894643591909E+23</v>
      </c>
      <c r="G18" s="46">
        <v>600</v>
      </c>
      <c r="H18" s="111">
        <v>3E+20</v>
      </c>
      <c r="I18" s="48" t="s">
        <v>296</v>
      </c>
      <c r="J18" s="111">
        <f t="shared" si="1"/>
        <v>3.0599999999999998E+22</v>
      </c>
      <c r="K18" s="32" t="s">
        <v>311</v>
      </c>
    </row>
    <row r="19" spans="1:11" x14ac:dyDescent="0.3">
      <c r="A19" s="46" t="s">
        <v>241</v>
      </c>
      <c r="B19" s="21" t="s">
        <v>258</v>
      </c>
      <c r="C19" s="21">
        <v>18</v>
      </c>
      <c r="D19" s="29" t="s">
        <v>38</v>
      </c>
      <c r="E19" s="54">
        <f>E18*29</f>
        <v>1.8458731648787191E+23</v>
      </c>
      <c r="F19" s="110">
        <f t="shared" si="0"/>
        <v>2.0673779446641654E+25</v>
      </c>
      <c r="G19" s="46">
        <v>3600</v>
      </c>
      <c r="H19" s="111">
        <v>8.16E+22</v>
      </c>
      <c r="I19" s="48" t="s">
        <v>297</v>
      </c>
      <c r="J19" s="111">
        <f t="shared" si="1"/>
        <v>8.3232000000000002E+24</v>
      </c>
      <c r="K19" s="32" t="s">
        <v>312</v>
      </c>
    </row>
    <row r="20" spans="1:11" x14ac:dyDescent="0.3">
      <c r="A20" s="46" t="s">
        <v>242</v>
      </c>
      <c r="B20" s="21" t="s">
        <v>259</v>
      </c>
      <c r="C20" s="21">
        <v>19</v>
      </c>
      <c r="D20" s="29" t="s">
        <v>38</v>
      </c>
      <c r="E20" s="54">
        <f>E19*30</f>
        <v>5.5376194946361573E+24</v>
      </c>
      <c r="F20" s="110">
        <f t="shared" si="0"/>
        <v>6.2021338339924966E+26</v>
      </c>
      <c r="G20" s="46">
        <v>10800</v>
      </c>
      <c r="H20" s="111">
        <v>2.7899999999999999E+24</v>
      </c>
      <c r="I20" s="48" t="s">
        <v>298</v>
      </c>
      <c r="J20" s="111">
        <f t="shared" si="1"/>
        <v>2.8457999999999999E+26</v>
      </c>
      <c r="K20" s="32" t="s">
        <v>313</v>
      </c>
    </row>
    <row r="21" spans="1:11" x14ac:dyDescent="0.3">
      <c r="A21" s="46" t="s">
        <v>243</v>
      </c>
      <c r="B21" s="21" t="s">
        <v>260</v>
      </c>
      <c r="C21" s="21">
        <v>20</v>
      </c>
      <c r="D21" s="29" t="s">
        <v>38</v>
      </c>
      <c r="E21" s="54">
        <f>E20*31</f>
        <v>1.7166620433372088E+26</v>
      </c>
      <c r="F21" s="110">
        <f t="shared" si="0"/>
        <v>1.9226614885376739E+28</v>
      </c>
      <c r="G21" s="46">
        <v>300</v>
      </c>
      <c r="H21" s="111">
        <v>5.5799999999999999E+24</v>
      </c>
      <c r="I21" s="48" t="s">
        <v>299</v>
      </c>
      <c r="J21" s="111">
        <f t="shared" si="1"/>
        <v>5.6915999999999997E+26</v>
      </c>
      <c r="K21" s="32" t="s">
        <v>314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BA9-DEE2-46D0-A6A3-0F31C27ACE6F}">
  <dimension ref="B1:G8"/>
  <sheetViews>
    <sheetView workbookViewId="0">
      <selection activeCell="K13" sqref="K13"/>
    </sheetView>
  </sheetViews>
  <sheetFormatPr defaultRowHeight="16.5" x14ac:dyDescent="0.3"/>
  <sheetData>
    <row r="1" spans="2:7" x14ac:dyDescent="0.3">
      <c r="B1" s="35"/>
    </row>
    <row r="2" spans="2:7" x14ac:dyDescent="0.3">
      <c r="B2" s="36" t="s">
        <v>97</v>
      </c>
      <c r="C2" s="81" t="s">
        <v>175</v>
      </c>
      <c r="D2" s="81"/>
      <c r="E2" s="81"/>
      <c r="F2" s="81"/>
      <c r="G2" s="81"/>
    </row>
    <row r="3" spans="2:7" ht="80.25" customHeight="1" x14ac:dyDescent="0.3">
      <c r="B3" s="36" t="s">
        <v>174</v>
      </c>
      <c r="C3" s="82" t="s">
        <v>200</v>
      </c>
      <c r="D3" s="83"/>
      <c r="E3" s="83"/>
      <c r="F3" s="83"/>
      <c r="G3" s="83"/>
    </row>
    <row r="4" spans="2:7" x14ac:dyDescent="0.3">
      <c r="B4" s="37" t="s">
        <v>176</v>
      </c>
      <c r="C4" s="84" t="s">
        <v>178</v>
      </c>
      <c r="D4" s="84"/>
      <c r="E4" s="84"/>
      <c r="F4" s="84"/>
      <c r="G4" s="34" t="s">
        <v>179</v>
      </c>
    </row>
    <row r="5" spans="2:7" x14ac:dyDescent="0.3">
      <c r="B5" s="37" t="s">
        <v>0</v>
      </c>
      <c r="C5" s="80" t="s">
        <v>177</v>
      </c>
      <c r="D5" s="80"/>
      <c r="E5" s="80"/>
      <c r="F5" s="80"/>
      <c r="G5" s="1"/>
    </row>
    <row r="6" spans="2:7" ht="33.75" customHeight="1" x14ac:dyDescent="0.3">
      <c r="B6" s="37" t="s">
        <v>195</v>
      </c>
      <c r="C6" s="80" t="s">
        <v>196</v>
      </c>
      <c r="D6" s="80"/>
      <c r="E6" s="80"/>
      <c r="F6" s="80"/>
      <c r="G6" s="40" t="s">
        <v>201</v>
      </c>
    </row>
    <row r="8" spans="2:7" x14ac:dyDescent="0.3">
      <c r="B8" s="38"/>
      <c r="C8" s="14"/>
      <c r="D8" s="14"/>
      <c r="E8" s="14"/>
      <c r="F8" s="14"/>
    </row>
  </sheetData>
  <mergeCells count="5">
    <mergeCell ref="C6:F6"/>
    <mergeCell ref="C2:G2"/>
    <mergeCell ref="C3:G3"/>
    <mergeCell ref="C4:F4"/>
    <mergeCell ref="C5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70F0-7FA1-4048-935E-D54DB1942265}">
  <dimension ref="A1:L101"/>
  <sheetViews>
    <sheetView workbookViewId="0">
      <selection activeCell="H101" sqref="H101"/>
    </sheetView>
  </sheetViews>
  <sheetFormatPr defaultRowHeight="16.5" x14ac:dyDescent="0.3"/>
  <cols>
    <col min="1" max="1" width="10.375" customWidth="1"/>
    <col min="2" max="2" width="13.5" style="35" customWidth="1"/>
    <col min="3" max="3" width="14.625" bestFit="1" customWidth="1"/>
    <col min="4" max="4" width="25.75" bestFit="1" customWidth="1"/>
    <col min="5" max="5" width="11.375" bestFit="1" customWidth="1"/>
    <col min="6" max="6" width="9" customWidth="1"/>
    <col min="7" max="7" width="10.25" customWidth="1"/>
  </cols>
  <sheetData>
    <row r="1" spans="1:12" x14ac:dyDescent="0.3">
      <c r="A1" s="30" t="s">
        <v>34</v>
      </c>
      <c r="B1" s="36" t="s">
        <v>180</v>
      </c>
      <c r="C1" s="30" t="s">
        <v>35</v>
      </c>
      <c r="D1" s="30" t="s">
        <v>38</v>
      </c>
      <c r="E1" s="30" t="s">
        <v>181</v>
      </c>
      <c r="F1" s="14"/>
      <c r="I1" s="4"/>
      <c r="J1" s="4"/>
      <c r="K1" s="4"/>
      <c r="L1" s="4"/>
    </row>
    <row r="2" spans="1:12" x14ac:dyDescent="0.3">
      <c r="A2" s="1">
        <v>1</v>
      </c>
      <c r="B2" s="39">
        <v>570</v>
      </c>
      <c r="C2" s="39">
        <f>B2*5</f>
        <v>2850</v>
      </c>
      <c r="D2" s="39">
        <v>30</v>
      </c>
      <c r="E2" s="39">
        <v>1</v>
      </c>
      <c r="F2" s="14"/>
      <c r="G2" s="14"/>
      <c r="H2" s="14"/>
      <c r="I2" s="4"/>
      <c r="J2" s="4"/>
      <c r="K2" s="4"/>
      <c r="L2" s="4"/>
    </row>
    <row r="3" spans="1:12" x14ac:dyDescent="0.3">
      <c r="A3" s="1">
        <v>2</v>
      </c>
      <c r="B3" s="39">
        <f>B2*1.15</f>
        <v>655.5</v>
      </c>
      <c r="C3" s="39">
        <f t="shared" ref="C3:C66" si="0">B3*5</f>
        <v>3277.5</v>
      </c>
      <c r="D3" s="39">
        <f>D2*1.5</f>
        <v>45</v>
      </c>
      <c r="E3" s="39">
        <f>E2*1.05</f>
        <v>1.05</v>
      </c>
      <c r="I3" s="4"/>
      <c r="J3" s="4"/>
      <c r="K3" s="4"/>
      <c r="L3" s="4"/>
    </row>
    <row r="4" spans="1:12" x14ac:dyDescent="0.3">
      <c r="A4" s="1">
        <v>3</v>
      </c>
      <c r="B4" s="39">
        <f t="shared" ref="B4:B67" si="1">B3*1.15</f>
        <v>753.82499999999993</v>
      </c>
      <c r="C4" s="39">
        <f t="shared" si="0"/>
        <v>3769.1249999999995</v>
      </c>
      <c r="D4" s="39">
        <f t="shared" ref="D4:D67" si="2">D3*1.5</f>
        <v>67.5</v>
      </c>
      <c r="E4" s="39">
        <f t="shared" ref="E4:E67" si="3">E3*1.05</f>
        <v>1.1025</v>
      </c>
      <c r="I4" s="4"/>
      <c r="J4" s="4"/>
      <c r="K4" s="4"/>
      <c r="L4" s="4"/>
    </row>
    <row r="5" spans="1:12" x14ac:dyDescent="0.3">
      <c r="A5" s="1">
        <v>4</v>
      </c>
      <c r="B5" s="39">
        <f t="shared" si="1"/>
        <v>866.89874999999984</v>
      </c>
      <c r="C5" s="39">
        <f t="shared" si="0"/>
        <v>4334.4937499999996</v>
      </c>
      <c r="D5" s="39">
        <f t="shared" si="2"/>
        <v>101.25</v>
      </c>
      <c r="E5" s="39">
        <f t="shared" si="3"/>
        <v>1.1576250000000001</v>
      </c>
      <c r="I5" s="85"/>
      <c r="J5" s="85"/>
      <c r="K5" s="85"/>
      <c r="L5" s="4"/>
    </row>
    <row r="6" spans="1:12" x14ac:dyDescent="0.3">
      <c r="A6" s="1">
        <v>5</v>
      </c>
      <c r="B6" s="39">
        <f t="shared" si="1"/>
        <v>996.93356249999977</v>
      </c>
      <c r="C6" s="39">
        <f t="shared" si="0"/>
        <v>4984.6678124999989</v>
      </c>
      <c r="D6" s="39">
        <f t="shared" si="2"/>
        <v>151.875</v>
      </c>
      <c r="E6" s="39">
        <f t="shared" si="3"/>
        <v>1.2155062500000002</v>
      </c>
      <c r="I6" s="85"/>
      <c r="J6" s="85"/>
      <c r="K6" s="85"/>
      <c r="L6" s="4"/>
    </row>
    <row r="7" spans="1:12" x14ac:dyDescent="0.3">
      <c r="A7" s="1">
        <v>6</v>
      </c>
      <c r="B7" s="39">
        <f t="shared" si="1"/>
        <v>1146.4735968749997</v>
      </c>
      <c r="C7" s="39">
        <f t="shared" si="0"/>
        <v>5732.3679843749978</v>
      </c>
      <c r="D7" s="39">
        <f t="shared" si="2"/>
        <v>227.8125</v>
      </c>
      <c r="E7" s="39">
        <f t="shared" si="3"/>
        <v>1.2762815625000004</v>
      </c>
      <c r="I7" s="4"/>
      <c r="J7" s="4"/>
      <c r="K7" s="4"/>
      <c r="L7" s="4"/>
    </row>
    <row r="8" spans="1:12" x14ac:dyDescent="0.3">
      <c r="A8" s="1">
        <v>7</v>
      </c>
      <c r="B8" s="39">
        <f t="shared" si="1"/>
        <v>1318.4446364062494</v>
      </c>
      <c r="C8" s="39">
        <f t="shared" si="0"/>
        <v>6592.2231820312472</v>
      </c>
      <c r="D8" s="39">
        <f t="shared" si="2"/>
        <v>341.71875</v>
      </c>
      <c r="E8" s="39">
        <f t="shared" si="3"/>
        <v>1.3400956406250004</v>
      </c>
    </row>
    <row r="9" spans="1:12" x14ac:dyDescent="0.3">
      <c r="A9" s="1">
        <v>8</v>
      </c>
      <c r="B9" s="39">
        <f t="shared" si="1"/>
        <v>1516.2113318671868</v>
      </c>
      <c r="C9" s="39">
        <f t="shared" si="0"/>
        <v>7581.0566593359345</v>
      </c>
      <c r="D9" s="39">
        <f t="shared" si="2"/>
        <v>512.578125</v>
      </c>
      <c r="E9" s="39">
        <f t="shared" si="3"/>
        <v>1.4071004226562505</v>
      </c>
    </row>
    <row r="10" spans="1:12" x14ac:dyDescent="0.3">
      <c r="A10" s="1">
        <v>9</v>
      </c>
      <c r="B10" s="39">
        <f t="shared" si="1"/>
        <v>1743.6430316472647</v>
      </c>
      <c r="C10" s="39">
        <f t="shared" si="0"/>
        <v>8718.215158236324</v>
      </c>
      <c r="D10" s="39">
        <f t="shared" si="2"/>
        <v>768.8671875</v>
      </c>
      <c r="E10" s="39">
        <f t="shared" si="3"/>
        <v>1.477455443789063</v>
      </c>
    </row>
    <row r="11" spans="1:12" x14ac:dyDescent="0.3">
      <c r="A11" s="1">
        <v>10</v>
      </c>
      <c r="B11" s="39">
        <f t="shared" si="1"/>
        <v>2005.1894863943542</v>
      </c>
      <c r="C11" s="39">
        <f>B11*5</f>
        <v>10025.94743197177</v>
      </c>
      <c r="D11" s="39">
        <f t="shared" si="2"/>
        <v>1153.30078125</v>
      </c>
      <c r="E11" s="39">
        <f t="shared" si="3"/>
        <v>1.5513282159785162</v>
      </c>
    </row>
    <row r="12" spans="1:12" x14ac:dyDescent="0.3">
      <c r="A12" s="1">
        <v>11</v>
      </c>
      <c r="B12" s="39">
        <f t="shared" si="1"/>
        <v>2305.9679093535069</v>
      </c>
      <c r="C12" s="39">
        <f t="shared" ref="C12" si="4">B12*5</f>
        <v>11529.839546767535</v>
      </c>
      <c r="D12" s="39">
        <f t="shared" si="2"/>
        <v>1729.951171875</v>
      </c>
      <c r="E12" s="39">
        <f t="shared" si="3"/>
        <v>1.628894626777442</v>
      </c>
    </row>
    <row r="13" spans="1:12" x14ac:dyDescent="0.3">
      <c r="A13" s="1">
        <v>12</v>
      </c>
      <c r="B13" s="39">
        <f t="shared" si="1"/>
        <v>2651.8630957565329</v>
      </c>
      <c r="C13" s="39">
        <f t="shared" si="0"/>
        <v>13259.315478782664</v>
      </c>
      <c r="D13" s="39">
        <f t="shared" si="2"/>
        <v>2594.9267578125</v>
      </c>
      <c r="E13" s="39">
        <f t="shared" si="3"/>
        <v>1.7103393581163142</v>
      </c>
    </row>
    <row r="14" spans="1:12" x14ac:dyDescent="0.3">
      <c r="A14" s="1">
        <v>13</v>
      </c>
      <c r="B14" s="39">
        <f t="shared" si="1"/>
        <v>3049.6425601200126</v>
      </c>
      <c r="C14" s="39">
        <f t="shared" si="0"/>
        <v>15248.212800600064</v>
      </c>
      <c r="D14" s="39">
        <f t="shared" si="2"/>
        <v>3892.39013671875</v>
      </c>
      <c r="E14" s="39">
        <f t="shared" si="3"/>
        <v>1.7958563260221301</v>
      </c>
    </row>
    <row r="15" spans="1:12" x14ac:dyDescent="0.3">
      <c r="A15" s="1">
        <v>14</v>
      </c>
      <c r="B15" s="39">
        <f t="shared" si="1"/>
        <v>3507.0889441380141</v>
      </c>
      <c r="C15" s="39">
        <f t="shared" si="0"/>
        <v>17535.44472069007</v>
      </c>
      <c r="D15" s="39">
        <f t="shared" si="2"/>
        <v>5838.585205078125</v>
      </c>
      <c r="E15" s="39">
        <f t="shared" si="3"/>
        <v>1.8856491423232367</v>
      </c>
    </row>
    <row r="16" spans="1:12" x14ac:dyDescent="0.3">
      <c r="A16" s="1">
        <v>15</v>
      </c>
      <c r="B16" s="39">
        <f t="shared" si="1"/>
        <v>4033.1522857587161</v>
      </c>
      <c r="C16" s="39">
        <f t="shared" si="0"/>
        <v>20165.761428793579</v>
      </c>
      <c r="D16" s="39">
        <f t="shared" si="2"/>
        <v>8757.8778076171875</v>
      </c>
      <c r="E16" s="39">
        <f t="shared" si="3"/>
        <v>1.9799315994393987</v>
      </c>
    </row>
    <row r="17" spans="1:5" x14ac:dyDescent="0.3">
      <c r="A17" s="1">
        <v>16</v>
      </c>
      <c r="B17" s="39">
        <f t="shared" si="1"/>
        <v>4638.1251286225233</v>
      </c>
      <c r="C17" s="39">
        <f t="shared" si="0"/>
        <v>23190.625643112617</v>
      </c>
      <c r="D17" s="39">
        <f t="shared" si="2"/>
        <v>13136.816711425781</v>
      </c>
      <c r="E17" s="39">
        <f t="shared" si="3"/>
        <v>2.0789281794113688</v>
      </c>
    </row>
    <row r="18" spans="1:5" x14ac:dyDescent="0.3">
      <c r="A18" s="1">
        <v>17</v>
      </c>
      <c r="B18" s="39">
        <f t="shared" si="1"/>
        <v>5333.8438979159018</v>
      </c>
      <c r="C18" s="39">
        <f t="shared" si="0"/>
        <v>26669.219489579511</v>
      </c>
      <c r="D18" s="39">
        <f t="shared" si="2"/>
        <v>19705.225067138672</v>
      </c>
      <c r="E18" s="39">
        <f t="shared" si="3"/>
        <v>2.1828745883819374</v>
      </c>
    </row>
    <row r="19" spans="1:5" x14ac:dyDescent="0.3">
      <c r="A19" s="1">
        <v>18</v>
      </c>
      <c r="B19" s="39">
        <f t="shared" si="1"/>
        <v>6133.9204826032865</v>
      </c>
      <c r="C19" s="39">
        <f t="shared" si="0"/>
        <v>30669.602413016433</v>
      </c>
      <c r="D19" s="39">
        <f t="shared" si="2"/>
        <v>29557.837600708008</v>
      </c>
      <c r="E19" s="39">
        <f t="shared" si="3"/>
        <v>2.2920183178010345</v>
      </c>
    </row>
    <row r="20" spans="1:5" x14ac:dyDescent="0.3">
      <c r="A20" s="1">
        <v>19</v>
      </c>
      <c r="B20" s="39">
        <f t="shared" si="1"/>
        <v>7054.0085549937785</v>
      </c>
      <c r="C20" s="39">
        <f t="shared" si="0"/>
        <v>35270.04277496889</v>
      </c>
      <c r="D20" s="39">
        <f t="shared" si="2"/>
        <v>44336.756401062012</v>
      </c>
      <c r="E20" s="39">
        <f t="shared" si="3"/>
        <v>2.4066192336910861</v>
      </c>
    </row>
    <row r="21" spans="1:5" x14ac:dyDescent="0.3">
      <c r="A21" s="1">
        <v>20</v>
      </c>
      <c r="B21" s="39">
        <f t="shared" si="1"/>
        <v>8112.1098382428445</v>
      </c>
      <c r="C21" s="39">
        <f t="shared" si="0"/>
        <v>40560.549191214224</v>
      </c>
      <c r="D21" s="39">
        <f t="shared" si="2"/>
        <v>66505.134601593018</v>
      </c>
      <c r="E21" s="39">
        <f t="shared" si="3"/>
        <v>2.5269501953756404</v>
      </c>
    </row>
    <row r="22" spans="1:5" x14ac:dyDescent="0.3">
      <c r="A22" s="1">
        <v>21</v>
      </c>
      <c r="B22" s="39">
        <f t="shared" si="1"/>
        <v>9328.9263139792711</v>
      </c>
      <c r="C22" s="39">
        <f t="shared" si="0"/>
        <v>46644.631569896359</v>
      </c>
      <c r="D22" s="39">
        <f t="shared" si="2"/>
        <v>99757.701902389526</v>
      </c>
      <c r="E22" s="39">
        <f t="shared" si="3"/>
        <v>2.6532977051444226</v>
      </c>
    </row>
    <row r="23" spans="1:5" x14ac:dyDescent="0.3">
      <c r="A23" s="1">
        <v>22</v>
      </c>
      <c r="B23" s="39">
        <f t="shared" si="1"/>
        <v>10728.265261076162</v>
      </c>
      <c r="C23" s="39">
        <f t="shared" si="0"/>
        <v>53641.326305380804</v>
      </c>
      <c r="D23" s="39">
        <f t="shared" si="2"/>
        <v>149636.55285358429</v>
      </c>
      <c r="E23" s="39">
        <f t="shared" si="3"/>
        <v>2.7859625904016441</v>
      </c>
    </row>
    <row r="24" spans="1:5" x14ac:dyDescent="0.3">
      <c r="A24" s="1">
        <v>23</v>
      </c>
      <c r="B24" s="39">
        <f t="shared" si="1"/>
        <v>12337.505050237585</v>
      </c>
      <c r="C24" s="39">
        <f t="shared" si="0"/>
        <v>61687.525251187923</v>
      </c>
      <c r="D24" s="39">
        <f t="shared" si="2"/>
        <v>224454.82928037643</v>
      </c>
      <c r="E24" s="39">
        <f t="shared" si="3"/>
        <v>2.9252607199217264</v>
      </c>
    </row>
    <row r="25" spans="1:5" x14ac:dyDescent="0.3">
      <c r="A25" s="1">
        <v>24</v>
      </c>
      <c r="B25" s="39">
        <f t="shared" si="1"/>
        <v>14188.130807773221</v>
      </c>
      <c r="C25" s="39">
        <f t="shared" si="0"/>
        <v>70940.654038866109</v>
      </c>
      <c r="D25" s="39">
        <f t="shared" si="2"/>
        <v>336682.24392056465</v>
      </c>
      <c r="E25" s="39">
        <f t="shared" si="3"/>
        <v>3.0715237559178128</v>
      </c>
    </row>
    <row r="26" spans="1:5" x14ac:dyDescent="0.3">
      <c r="A26" s="1">
        <v>25</v>
      </c>
      <c r="B26" s="39">
        <f t="shared" si="1"/>
        <v>16316.350428939202</v>
      </c>
      <c r="C26" s="39">
        <f t="shared" si="0"/>
        <v>81581.752144696016</v>
      </c>
      <c r="D26" s="39">
        <f t="shared" si="2"/>
        <v>505023.36588084698</v>
      </c>
      <c r="E26" s="39">
        <f t="shared" si="3"/>
        <v>3.2250999437137038</v>
      </c>
    </row>
    <row r="27" spans="1:5" x14ac:dyDescent="0.3">
      <c r="A27" s="1">
        <v>26</v>
      </c>
      <c r="B27" s="39">
        <f t="shared" si="1"/>
        <v>18763.802993280082</v>
      </c>
      <c r="C27" s="39">
        <f t="shared" si="0"/>
        <v>93819.014966400413</v>
      </c>
      <c r="D27" s="39">
        <f t="shared" si="2"/>
        <v>757535.04882127047</v>
      </c>
      <c r="E27" s="39">
        <f t="shared" si="3"/>
        <v>3.3863549408993889</v>
      </c>
    </row>
    <row r="28" spans="1:5" x14ac:dyDescent="0.3">
      <c r="A28" s="1">
        <v>27</v>
      </c>
      <c r="B28" s="39">
        <f t="shared" si="1"/>
        <v>21578.373442272092</v>
      </c>
      <c r="C28" s="39">
        <f t="shared" si="0"/>
        <v>107891.86721136046</v>
      </c>
      <c r="D28" s="39">
        <f t="shared" si="2"/>
        <v>1136302.5732319057</v>
      </c>
      <c r="E28" s="39">
        <f t="shared" si="3"/>
        <v>3.5556726879443583</v>
      </c>
    </row>
    <row r="29" spans="1:5" x14ac:dyDescent="0.3">
      <c r="A29" s="1">
        <v>28</v>
      </c>
      <c r="B29" s="39">
        <f t="shared" si="1"/>
        <v>24815.129458612904</v>
      </c>
      <c r="C29" s="39">
        <f t="shared" si="0"/>
        <v>124075.64729306453</v>
      </c>
      <c r="D29" s="39">
        <f t="shared" si="2"/>
        <v>1704453.8598478585</v>
      </c>
      <c r="E29" s="39">
        <f t="shared" si="3"/>
        <v>3.7334563223415764</v>
      </c>
    </row>
    <row r="30" spans="1:5" x14ac:dyDescent="0.3">
      <c r="A30" s="1">
        <v>29</v>
      </c>
      <c r="B30" s="39">
        <f t="shared" si="1"/>
        <v>28537.398877404838</v>
      </c>
      <c r="C30" s="39">
        <f t="shared" si="0"/>
        <v>142686.9943870242</v>
      </c>
      <c r="D30" s="39">
        <f t="shared" si="2"/>
        <v>2556680.7897717878</v>
      </c>
      <c r="E30" s="39">
        <f t="shared" si="3"/>
        <v>3.9201291384586554</v>
      </c>
    </row>
    <row r="31" spans="1:5" x14ac:dyDescent="0.3">
      <c r="A31" s="1">
        <v>30</v>
      </c>
      <c r="B31" s="39">
        <f t="shared" si="1"/>
        <v>32818.008709015558</v>
      </c>
      <c r="C31" s="39">
        <f>B31*7</f>
        <v>229726.0609631089</v>
      </c>
      <c r="D31" s="39">
        <f t="shared" si="2"/>
        <v>3835021.1846576817</v>
      </c>
      <c r="E31" s="39">
        <f t="shared" si="3"/>
        <v>4.1161355953815884</v>
      </c>
    </row>
    <row r="32" spans="1:5" x14ac:dyDescent="0.3">
      <c r="A32" s="1">
        <v>31</v>
      </c>
      <c r="B32" s="39">
        <f t="shared" si="1"/>
        <v>37740.710015367891</v>
      </c>
      <c r="C32" s="39">
        <f t="shared" ref="C32" si="5">B32*5</f>
        <v>188703.55007683946</v>
      </c>
      <c r="D32" s="39">
        <f t="shared" si="2"/>
        <v>5752531.7769865226</v>
      </c>
      <c r="E32" s="39">
        <f t="shared" si="3"/>
        <v>4.3219423751506678</v>
      </c>
    </row>
    <row r="33" spans="1:5" x14ac:dyDescent="0.3">
      <c r="A33" s="1">
        <v>32</v>
      </c>
      <c r="B33" s="39">
        <f t="shared" si="1"/>
        <v>43401.816517673069</v>
      </c>
      <c r="C33" s="39">
        <f t="shared" si="0"/>
        <v>217009.08258836536</v>
      </c>
      <c r="D33" s="39">
        <f t="shared" si="2"/>
        <v>8628797.665479783</v>
      </c>
      <c r="E33" s="39">
        <f t="shared" si="3"/>
        <v>4.5380394939082018</v>
      </c>
    </row>
    <row r="34" spans="1:5" x14ac:dyDescent="0.3">
      <c r="A34" s="1">
        <v>33</v>
      </c>
      <c r="B34" s="39">
        <f t="shared" si="1"/>
        <v>49912.088995324026</v>
      </c>
      <c r="C34" s="39">
        <f t="shared" si="0"/>
        <v>249560.44497662014</v>
      </c>
      <c r="D34" s="39">
        <f t="shared" si="2"/>
        <v>12943196.498219674</v>
      </c>
      <c r="E34" s="39">
        <f t="shared" si="3"/>
        <v>4.7649414686036122</v>
      </c>
    </row>
    <row r="35" spans="1:5" x14ac:dyDescent="0.3">
      <c r="A35" s="1">
        <v>34</v>
      </c>
      <c r="B35" s="39">
        <f t="shared" si="1"/>
        <v>57398.902344622627</v>
      </c>
      <c r="C35" s="39">
        <f t="shared" si="0"/>
        <v>286994.51172311313</v>
      </c>
      <c r="D35" s="39">
        <f t="shared" si="2"/>
        <v>19414794.747329511</v>
      </c>
      <c r="E35" s="39">
        <f t="shared" si="3"/>
        <v>5.0031885420337927</v>
      </c>
    </row>
    <row r="36" spans="1:5" x14ac:dyDescent="0.3">
      <c r="A36" s="1">
        <v>35</v>
      </c>
      <c r="B36" s="39">
        <f t="shared" si="1"/>
        <v>66008.73769631602</v>
      </c>
      <c r="C36" s="39">
        <f t="shared" si="0"/>
        <v>330043.68848158012</v>
      </c>
      <c r="D36" s="39">
        <f t="shared" si="2"/>
        <v>29122192.120994266</v>
      </c>
      <c r="E36" s="39">
        <f t="shared" si="3"/>
        <v>5.2533479691354827</v>
      </c>
    </row>
    <row r="37" spans="1:5" x14ac:dyDescent="0.3">
      <c r="A37" s="1">
        <v>36</v>
      </c>
      <c r="B37" s="39">
        <f t="shared" si="1"/>
        <v>75910.04835076342</v>
      </c>
      <c r="C37" s="39">
        <f t="shared" si="0"/>
        <v>379550.24175381707</v>
      </c>
      <c r="D37" s="39">
        <f t="shared" si="2"/>
        <v>43683288.181491397</v>
      </c>
      <c r="E37" s="39">
        <f t="shared" si="3"/>
        <v>5.5160153675922574</v>
      </c>
    </row>
    <row r="38" spans="1:5" x14ac:dyDescent="0.3">
      <c r="A38" s="1">
        <v>37</v>
      </c>
      <c r="B38" s="39">
        <f t="shared" si="1"/>
        <v>87296.555603377928</v>
      </c>
      <c r="C38" s="39">
        <f t="shared" si="0"/>
        <v>436482.77801688964</v>
      </c>
      <c r="D38" s="39">
        <f t="shared" si="2"/>
        <v>65524932.272237092</v>
      </c>
      <c r="E38" s="39">
        <f t="shared" si="3"/>
        <v>5.7918161359718709</v>
      </c>
    </row>
    <row r="39" spans="1:5" x14ac:dyDescent="0.3">
      <c r="A39" s="1">
        <v>38</v>
      </c>
      <c r="B39" s="39">
        <f t="shared" si="1"/>
        <v>100391.0389438846</v>
      </c>
      <c r="C39" s="39">
        <f t="shared" si="0"/>
        <v>501955.19471942302</v>
      </c>
      <c r="D39" s="39">
        <f t="shared" si="2"/>
        <v>98287398.408355638</v>
      </c>
      <c r="E39" s="39">
        <f t="shared" si="3"/>
        <v>6.0814069427704647</v>
      </c>
    </row>
    <row r="40" spans="1:5" x14ac:dyDescent="0.3">
      <c r="A40" s="1">
        <v>39</v>
      </c>
      <c r="B40" s="39">
        <f t="shared" si="1"/>
        <v>115449.69478546729</v>
      </c>
      <c r="C40" s="39">
        <f t="shared" si="0"/>
        <v>577248.47392733651</v>
      </c>
      <c r="D40" s="39">
        <f t="shared" si="2"/>
        <v>147431097.61253345</v>
      </c>
      <c r="E40" s="39">
        <f t="shared" si="3"/>
        <v>6.3854772899089882</v>
      </c>
    </row>
    <row r="41" spans="1:5" x14ac:dyDescent="0.3">
      <c r="A41" s="1">
        <v>40</v>
      </c>
      <c r="B41" s="39">
        <f t="shared" si="1"/>
        <v>132767.14900328737</v>
      </c>
      <c r="C41" s="39">
        <f t="shared" si="0"/>
        <v>663835.74501643679</v>
      </c>
      <c r="D41" s="39">
        <f t="shared" si="2"/>
        <v>221146646.41880018</v>
      </c>
      <c r="E41" s="39">
        <f t="shared" si="3"/>
        <v>6.7047511544044376</v>
      </c>
    </row>
    <row r="42" spans="1:5" x14ac:dyDescent="0.3">
      <c r="A42" s="1">
        <v>41</v>
      </c>
      <c r="B42" s="39">
        <f t="shared" si="1"/>
        <v>152682.22135378045</v>
      </c>
      <c r="C42" s="39">
        <f t="shared" si="0"/>
        <v>763411.10676890227</v>
      </c>
      <c r="D42" s="39">
        <f t="shared" si="2"/>
        <v>331719969.62820029</v>
      </c>
      <c r="E42" s="39">
        <f t="shared" si="3"/>
        <v>7.0399887121246598</v>
      </c>
    </row>
    <row r="43" spans="1:5" x14ac:dyDescent="0.3">
      <c r="A43" s="1">
        <v>42</v>
      </c>
      <c r="B43" s="39">
        <f t="shared" si="1"/>
        <v>175584.55455684749</v>
      </c>
      <c r="C43" s="39">
        <f t="shared" si="0"/>
        <v>877922.77278423752</v>
      </c>
      <c r="D43" s="39">
        <f t="shared" si="2"/>
        <v>497579954.44230044</v>
      </c>
      <c r="E43" s="39">
        <f t="shared" si="3"/>
        <v>7.3919881477308929</v>
      </c>
    </row>
    <row r="44" spans="1:5" x14ac:dyDescent="0.3">
      <c r="A44" s="1">
        <v>43</v>
      </c>
      <c r="B44" s="39">
        <f t="shared" si="1"/>
        <v>201922.23774037461</v>
      </c>
      <c r="C44" s="39">
        <f t="shared" si="0"/>
        <v>1009611.1887018731</v>
      </c>
      <c r="D44" s="39">
        <f t="shared" si="2"/>
        <v>746369931.66345072</v>
      </c>
      <c r="E44" s="39">
        <f t="shared" si="3"/>
        <v>7.7615875551174378</v>
      </c>
    </row>
    <row r="45" spans="1:5" x14ac:dyDescent="0.3">
      <c r="A45" s="1">
        <v>44</v>
      </c>
      <c r="B45" s="39">
        <f t="shared" si="1"/>
        <v>232210.57340143077</v>
      </c>
      <c r="C45" s="39">
        <f t="shared" si="0"/>
        <v>1161052.8670071538</v>
      </c>
      <c r="D45" s="39">
        <f t="shared" si="2"/>
        <v>1119554897.4951761</v>
      </c>
      <c r="E45" s="39">
        <f t="shared" si="3"/>
        <v>8.1496669328733109</v>
      </c>
    </row>
    <row r="46" spans="1:5" x14ac:dyDescent="0.3">
      <c r="A46" s="1">
        <v>45</v>
      </c>
      <c r="B46" s="39">
        <f t="shared" si="1"/>
        <v>267042.15941164538</v>
      </c>
      <c r="C46" s="39">
        <f t="shared" si="0"/>
        <v>1335210.797058227</v>
      </c>
      <c r="D46" s="39">
        <f t="shared" si="2"/>
        <v>1679332346.242764</v>
      </c>
      <c r="E46" s="39">
        <f t="shared" si="3"/>
        <v>8.5571502795169767</v>
      </c>
    </row>
    <row r="47" spans="1:5" x14ac:dyDescent="0.3">
      <c r="A47" s="1">
        <v>46</v>
      </c>
      <c r="B47" s="39">
        <f t="shared" si="1"/>
        <v>307098.48332339217</v>
      </c>
      <c r="C47" s="39">
        <f t="shared" si="0"/>
        <v>1535492.4166169609</v>
      </c>
      <c r="D47" s="39">
        <f t="shared" si="2"/>
        <v>2518998519.3641462</v>
      </c>
      <c r="E47" s="39">
        <f t="shared" si="3"/>
        <v>8.9850077934928265</v>
      </c>
    </row>
    <row r="48" spans="1:5" x14ac:dyDescent="0.3">
      <c r="A48" s="1">
        <v>47</v>
      </c>
      <c r="B48" s="39">
        <f t="shared" si="1"/>
        <v>353163.25582190097</v>
      </c>
      <c r="C48" s="39">
        <f t="shared" si="0"/>
        <v>1765816.2791095048</v>
      </c>
      <c r="D48" s="39">
        <f t="shared" si="2"/>
        <v>3778497779.0462193</v>
      </c>
      <c r="E48" s="39">
        <f t="shared" si="3"/>
        <v>9.4342581831674686</v>
      </c>
    </row>
    <row r="49" spans="1:5" x14ac:dyDescent="0.3">
      <c r="A49" s="1">
        <v>48</v>
      </c>
      <c r="B49" s="39">
        <f t="shared" si="1"/>
        <v>406137.74419518607</v>
      </c>
      <c r="C49" s="39">
        <f t="shared" si="0"/>
        <v>2030688.7209759303</v>
      </c>
      <c r="D49" s="39">
        <f t="shared" si="2"/>
        <v>5667746668.5693293</v>
      </c>
      <c r="E49" s="39">
        <f t="shared" si="3"/>
        <v>9.9059710923258422</v>
      </c>
    </row>
    <row r="50" spans="1:5" x14ac:dyDescent="0.3">
      <c r="A50" s="1">
        <v>49</v>
      </c>
      <c r="B50" s="39">
        <f t="shared" si="1"/>
        <v>467058.40582446393</v>
      </c>
      <c r="C50" s="39">
        <f t="shared" si="0"/>
        <v>2335292.0291223195</v>
      </c>
      <c r="D50" s="39">
        <f t="shared" si="2"/>
        <v>8501620002.8539944</v>
      </c>
      <c r="E50" s="39">
        <f t="shared" si="3"/>
        <v>10.401269646942135</v>
      </c>
    </row>
    <row r="51" spans="1:5" x14ac:dyDescent="0.3">
      <c r="A51" s="1">
        <v>50</v>
      </c>
      <c r="B51" s="39">
        <f t="shared" si="1"/>
        <v>537117.16669813346</v>
      </c>
      <c r="C51" s="39">
        <f t="shared" si="0"/>
        <v>2685585.8334906674</v>
      </c>
      <c r="D51" s="39">
        <f t="shared" si="2"/>
        <v>12752430004.280991</v>
      </c>
      <c r="E51" s="39">
        <f t="shared" si="3"/>
        <v>10.921333129289241</v>
      </c>
    </row>
    <row r="52" spans="1:5" x14ac:dyDescent="0.3">
      <c r="A52" s="1">
        <v>51</v>
      </c>
      <c r="B52" s="39">
        <f t="shared" si="1"/>
        <v>617684.74170285347</v>
      </c>
      <c r="C52" s="39">
        <f t="shared" si="0"/>
        <v>3088423.7085142676</v>
      </c>
      <c r="D52" s="39">
        <f t="shared" si="2"/>
        <v>19128645006.421486</v>
      </c>
      <c r="E52" s="39">
        <f t="shared" si="3"/>
        <v>11.467399785753704</v>
      </c>
    </row>
    <row r="53" spans="1:5" x14ac:dyDescent="0.3">
      <c r="A53" s="1">
        <v>52</v>
      </c>
      <c r="B53" s="39">
        <f t="shared" si="1"/>
        <v>710337.45295828138</v>
      </c>
      <c r="C53" s="39">
        <f t="shared" si="0"/>
        <v>3551687.2647914067</v>
      </c>
      <c r="D53" s="39">
        <f t="shared" si="2"/>
        <v>28692967509.632229</v>
      </c>
      <c r="E53" s="39">
        <f t="shared" si="3"/>
        <v>12.04076977504139</v>
      </c>
    </row>
    <row r="54" spans="1:5" x14ac:dyDescent="0.3">
      <c r="A54" s="1">
        <v>53</v>
      </c>
      <c r="B54" s="39">
        <f t="shared" si="1"/>
        <v>816888.07090202358</v>
      </c>
      <c r="C54" s="39">
        <f t="shared" si="0"/>
        <v>4084440.3545101178</v>
      </c>
      <c r="D54" s="39">
        <f t="shared" si="2"/>
        <v>43039451264.448341</v>
      </c>
      <c r="E54" s="39">
        <f t="shared" si="3"/>
        <v>12.64280826379346</v>
      </c>
    </row>
    <row r="55" spans="1:5" x14ac:dyDescent="0.3">
      <c r="A55" s="1">
        <v>54</v>
      </c>
      <c r="B55" s="39">
        <f t="shared" si="1"/>
        <v>939421.2815373271</v>
      </c>
      <c r="C55" s="39">
        <f t="shared" si="0"/>
        <v>4697106.4076866359</v>
      </c>
      <c r="D55" s="39">
        <f t="shared" si="2"/>
        <v>64559176896.672516</v>
      </c>
      <c r="E55" s="39">
        <f t="shared" si="3"/>
        <v>13.274948676983135</v>
      </c>
    </row>
    <row r="56" spans="1:5" x14ac:dyDescent="0.3">
      <c r="A56" s="1">
        <v>55</v>
      </c>
      <c r="B56" s="39">
        <f t="shared" si="1"/>
        <v>1080334.473767926</v>
      </c>
      <c r="C56" s="39">
        <f t="shared" si="0"/>
        <v>5401672.3688396299</v>
      </c>
      <c r="D56" s="39">
        <f t="shared" si="2"/>
        <v>96838765345.008774</v>
      </c>
      <c r="E56" s="39">
        <f t="shared" si="3"/>
        <v>13.938696110832291</v>
      </c>
    </row>
    <row r="57" spans="1:5" x14ac:dyDescent="0.3">
      <c r="A57" s="1">
        <v>56</v>
      </c>
      <c r="B57" s="39">
        <f t="shared" si="1"/>
        <v>1242384.6448331147</v>
      </c>
      <c r="C57" s="39">
        <f t="shared" si="0"/>
        <v>6211923.2241655737</v>
      </c>
      <c r="D57" s="39">
        <f t="shared" si="2"/>
        <v>145258148017.51315</v>
      </c>
      <c r="E57" s="39">
        <f t="shared" si="3"/>
        <v>14.635630916373906</v>
      </c>
    </row>
    <row r="58" spans="1:5" x14ac:dyDescent="0.3">
      <c r="A58" s="1">
        <v>57</v>
      </c>
      <c r="B58" s="39">
        <f t="shared" si="1"/>
        <v>1428742.3415580818</v>
      </c>
      <c r="C58" s="39">
        <f t="shared" si="0"/>
        <v>7143711.7077904092</v>
      </c>
      <c r="D58" s="39">
        <f t="shared" si="2"/>
        <v>217887222026.26971</v>
      </c>
      <c r="E58" s="39">
        <f t="shared" si="3"/>
        <v>15.367412462192602</v>
      </c>
    </row>
    <row r="59" spans="1:5" x14ac:dyDescent="0.3">
      <c r="A59" s="1">
        <v>58</v>
      </c>
      <c r="B59" s="39">
        <f t="shared" si="1"/>
        <v>1643053.692791794</v>
      </c>
      <c r="C59" s="39">
        <f t="shared" si="0"/>
        <v>8215268.4639589693</v>
      </c>
      <c r="D59" s="39">
        <f t="shared" si="2"/>
        <v>326830833039.40454</v>
      </c>
      <c r="E59" s="39">
        <f t="shared" si="3"/>
        <v>16.135783085302233</v>
      </c>
    </row>
    <row r="60" spans="1:5" x14ac:dyDescent="0.3">
      <c r="A60" s="1">
        <v>59</v>
      </c>
      <c r="B60" s="39">
        <f t="shared" si="1"/>
        <v>1889511.7467105628</v>
      </c>
      <c r="C60" s="39">
        <f t="shared" si="0"/>
        <v>9447558.7335528135</v>
      </c>
      <c r="D60" s="39">
        <f t="shared" si="2"/>
        <v>490246249559.10681</v>
      </c>
      <c r="E60" s="39">
        <f t="shared" si="3"/>
        <v>16.942572239567344</v>
      </c>
    </row>
    <row r="61" spans="1:5" x14ac:dyDescent="0.3">
      <c r="A61" s="1">
        <v>60</v>
      </c>
      <c r="B61" s="39">
        <f t="shared" si="1"/>
        <v>2172938.5087171472</v>
      </c>
      <c r="C61" s="39">
        <f t="shared" ref="C61" si="6">B61*7</f>
        <v>15210569.56102003</v>
      </c>
      <c r="D61" s="39">
        <f t="shared" si="2"/>
        <v>735369374338.66016</v>
      </c>
      <c r="E61" s="39">
        <f t="shared" si="3"/>
        <v>17.78970085154571</v>
      </c>
    </row>
    <row r="62" spans="1:5" x14ac:dyDescent="0.3">
      <c r="A62" s="1">
        <v>61</v>
      </c>
      <c r="B62" s="39">
        <f t="shared" si="1"/>
        <v>2498879.2850247188</v>
      </c>
      <c r="C62" s="39">
        <f t="shared" ref="C62" si="7">B62*5</f>
        <v>12494396.425123595</v>
      </c>
      <c r="D62" s="39">
        <f t="shared" si="2"/>
        <v>1103054061507.9902</v>
      </c>
      <c r="E62" s="39">
        <f t="shared" si="3"/>
        <v>18.679185894122998</v>
      </c>
    </row>
    <row r="63" spans="1:5" x14ac:dyDescent="0.3">
      <c r="A63" s="1">
        <v>62</v>
      </c>
      <c r="B63" s="39">
        <f t="shared" si="1"/>
        <v>2873711.1777784266</v>
      </c>
      <c r="C63" s="39">
        <f t="shared" si="0"/>
        <v>14368555.888892133</v>
      </c>
      <c r="D63" s="39">
        <f t="shared" si="2"/>
        <v>1654581092261.9854</v>
      </c>
      <c r="E63" s="39">
        <f t="shared" si="3"/>
        <v>19.613145188829147</v>
      </c>
    </row>
    <row r="64" spans="1:5" x14ac:dyDescent="0.3">
      <c r="A64" s="1">
        <v>63</v>
      </c>
      <c r="B64" s="39">
        <f t="shared" si="1"/>
        <v>3304767.8544451902</v>
      </c>
      <c r="C64" s="39">
        <f t="shared" si="0"/>
        <v>16523839.27222595</v>
      </c>
      <c r="D64" s="39">
        <f t="shared" si="2"/>
        <v>2481871638392.978</v>
      </c>
      <c r="E64" s="39">
        <f t="shared" si="3"/>
        <v>20.593802448270605</v>
      </c>
    </row>
    <row r="65" spans="1:5" x14ac:dyDescent="0.3">
      <c r="A65" s="1">
        <v>64</v>
      </c>
      <c r="B65" s="39">
        <f t="shared" si="1"/>
        <v>3800483.0326119685</v>
      </c>
      <c r="C65" s="39">
        <f t="shared" si="0"/>
        <v>19002415.163059842</v>
      </c>
      <c r="D65" s="39">
        <f t="shared" si="2"/>
        <v>3722807457589.4668</v>
      </c>
      <c r="E65" s="39">
        <f t="shared" si="3"/>
        <v>21.623492570684135</v>
      </c>
    </row>
    <row r="66" spans="1:5" x14ac:dyDescent="0.3">
      <c r="A66" s="1">
        <v>65</v>
      </c>
      <c r="B66" s="39">
        <f t="shared" si="1"/>
        <v>4370555.4875037633</v>
      </c>
      <c r="C66" s="39">
        <f t="shared" si="0"/>
        <v>21852777.437518816</v>
      </c>
      <c r="D66" s="39">
        <f t="shared" si="2"/>
        <v>5584211186384.2002</v>
      </c>
      <c r="E66" s="39">
        <f t="shared" si="3"/>
        <v>22.704667199218342</v>
      </c>
    </row>
    <row r="67" spans="1:5" x14ac:dyDescent="0.3">
      <c r="A67" s="1">
        <v>66</v>
      </c>
      <c r="B67" s="39">
        <f t="shared" si="1"/>
        <v>5026138.8106293278</v>
      </c>
      <c r="C67" s="39">
        <f t="shared" ref="C67:C101" si="8">B67*5</f>
        <v>25130694.053146638</v>
      </c>
      <c r="D67" s="39">
        <f t="shared" si="2"/>
        <v>8376316779576.3008</v>
      </c>
      <c r="E67" s="39">
        <f t="shared" si="3"/>
        <v>23.839900559179259</v>
      </c>
    </row>
    <row r="68" spans="1:5" x14ac:dyDescent="0.3">
      <c r="A68" s="1">
        <v>67</v>
      </c>
      <c r="B68" s="39">
        <f t="shared" ref="B68:B101" si="9">B67*1.15</f>
        <v>5780059.6322237263</v>
      </c>
      <c r="C68" s="39">
        <f t="shared" si="8"/>
        <v>28900298.16111863</v>
      </c>
      <c r="D68" s="39">
        <f t="shared" ref="D68:D101" si="10">D67*1.5</f>
        <v>12564475169364.451</v>
      </c>
      <c r="E68" s="39">
        <f t="shared" ref="E68:E101" si="11">E67*1.05</f>
        <v>25.031895587138223</v>
      </c>
    </row>
    <row r="69" spans="1:5" x14ac:dyDescent="0.3">
      <c r="A69" s="1">
        <v>68</v>
      </c>
      <c r="B69" s="39">
        <f t="shared" si="9"/>
        <v>6647068.5770572843</v>
      </c>
      <c r="C69" s="39">
        <f t="shared" si="8"/>
        <v>33235342.885286421</v>
      </c>
      <c r="D69" s="39">
        <f t="shared" si="10"/>
        <v>18846712754046.676</v>
      </c>
      <c r="E69" s="39">
        <f t="shared" si="11"/>
        <v>26.283490366495137</v>
      </c>
    </row>
    <row r="70" spans="1:5" x14ac:dyDescent="0.3">
      <c r="A70" s="1">
        <v>69</v>
      </c>
      <c r="B70" s="39">
        <f t="shared" si="9"/>
        <v>7644128.8636158761</v>
      </c>
      <c r="C70" s="39">
        <f t="shared" si="8"/>
        <v>38220644.318079382</v>
      </c>
      <c r="D70" s="39">
        <f t="shared" si="10"/>
        <v>28270069131070.016</v>
      </c>
      <c r="E70" s="39">
        <f t="shared" si="11"/>
        <v>27.597664884819896</v>
      </c>
    </row>
    <row r="71" spans="1:5" x14ac:dyDescent="0.3">
      <c r="A71" s="1">
        <v>70</v>
      </c>
      <c r="B71" s="39">
        <f t="shared" si="9"/>
        <v>8790748.1931582559</v>
      </c>
      <c r="C71" s="39">
        <f t="shared" si="8"/>
        <v>43953740.965791278</v>
      </c>
      <c r="D71" s="39">
        <f t="shared" si="10"/>
        <v>42405103696605.023</v>
      </c>
      <c r="E71" s="39">
        <f t="shared" si="11"/>
        <v>28.977548129060892</v>
      </c>
    </row>
    <row r="72" spans="1:5" x14ac:dyDescent="0.3">
      <c r="A72" s="1">
        <v>71</v>
      </c>
      <c r="B72" s="39">
        <f t="shared" si="9"/>
        <v>10109360.422131993</v>
      </c>
      <c r="C72" s="39">
        <f t="shared" si="8"/>
        <v>50546802.110659964</v>
      </c>
      <c r="D72" s="39">
        <f t="shared" si="10"/>
        <v>63607655544907.531</v>
      </c>
      <c r="E72" s="39">
        <f t="shared" si="11"/>
        <v>30.426425535513939</v>
      </c>
    </row>
    <row r="73" spans="1:5" x14ac:dyDescent="0.3">
      <c r="A73" s="1">
        <v>72</v>
      </c>
      <c r="B73" s="39">
        <f t="shared" si="9"/>
        <v>11625764.485451791</v>
      </c>
      <c r="C73" s="39">
        <f t="shared" si="8"/>
        <v>58128822.427258953</v>
      </c>
      <c r="D73" s="39">
        <f t="shared" si="10"/>
        <v>95411483317361.297</v>
      </c>
      <c r="E73" s="39">
        <f t="shared" si="11"/>
        <v>31.947746812289637</v>
      </c>
    </row>
    <row r="74" spans="1:5" x14ac:dyDescent="0.3">
      <c r="A74" s="1">
        <v>73</v>
      </c>
      <c r="B74" s="39">
        <f t="shared" si="9"/>
        <v>13369629.15826956</v>
      </c>
      <c r="C74" s="39">
        <f t="shared" si="8"/>
        <v>66848145.791347802</v>
      </c>
      <c r="D74" s="39">
        <f t="shared" si="10"/>
        <v>143117224976041.94</v>
      </c>
      <c r="E74" s="39">
        <f t="shared" si="11"/>
        <v>33.545134152904119</v>
      </c>
    </row>
    <row r="75" spans="1:5" x14ac:dyDescent="0.3">
      <c r="A75" s="1">
        <v>74</v>
      </c>
      <c r="B75" s="39">
        <f t="shared" si="9"/>
        <v>15375073.532009993</v>
      </c>
      <c r="C75" s="39">
        <f t="shared" si="8"/>
        <v>76875367.66004996</v>
      </c>
      <c r="D75" s="39">
        <f t="shared" si="10"/>
        <v>214675837464062.91</v>
      </c>
      <c r="E75" s="39">
        <f t="shared" si="11"/>
        <v>35.222390860549325</v>
      </c>
    </row>
    <row r="76" spans="1:5" x14ac:dyDescent="0.3">
      <c r="A76" s="1">
        <v>75</v>
      </c>
      <c r="B76" s="39">
        <f t="shared" si="9"/>
        <v>17681334.561811492</v>
      </c>
      <c r="C76" s="39">
        <f t="shared" si="8"/>
        <v>88406672.809057459</v>
      </c>
      <c r="D76" s="39">
        <f t="shared" si="10"/>
        <v>322013756196094.38</v>
      </c>
      <c r="E76" s="39">
        <f t="shared" si="11"/>
        <v>36.983510403576794</v>
      </c>
    </row>
    <row r="77" spans="1:5" x14ac:dyDescent="0.3">
      <c r="A77" s="1">
        <v>76</v>
      </c>
      <c r="B77" s="39">
        <f t="shared" si="9"/>
        <v>20333534.746083215</v>
      </c>
      <c r="C77" s="39">
        <f t="shared" si="8"/>
        <v>101667673.73041607</v>
      </c>
      <c r="D77" s="39">
        <f t="shared" si="10"/>
        <v>483020634294141.56</v>
      </c>
      <c r="E77" s="39">
        <f t="shared" si="11"/>
        <v>38.832685923755633</v>
      </c>
    </row>
    <row r="78" spans="1:5" x14ac:dyDescent="0.3">
      <c r="A78" s="1">
        <v>77</v>
      </c>
      <c r="B78" s="39">
        <f t="shared" si="9"/>
        <v>23383564.957995694</v>
      </c>
      <c r="C78" s="39">
        <f t="shared" si="8"/>
        <v>116917824.78997847</v>
      </c>
      <c r="D78" s="39">
        <f t="shared" si="10"/>
        <v>724530951441212.38</v>
      </c>
      <c r="E78" s="39">
        <f t="shared" si="11"/>
        <v>40.774320219943419</v>
      </c>
    </row>
    <row r="79" spans="1:5" x14ac:dyDescent="0.3">
      <c r="A79" s="1">
        <v>78</v>
      </c>
      <c r="B79" s="39">
        <f t="shared" si="9"/>
        <v>26891099.701695047</v>
      </c>
      <c r="C79" s="39">
        <f t="shared" si="8"/>
        <v>134455498.50847524</v>
      </c>
      <c r="D79" s="39">
        <f t="shared" si="10"/>
        <v>1086796427161818.5</v>
      </c>
      <c r="E79" s="39">
        <f t="shared" si="11"/>
        <v>42.81303623094059</v>
      </c>
    </row>
    <row r="80" spans="1:5" x14ac:dyDescent="0.3">
      <c r="A80" s="1">
        <v>79</v>
      </c>
      <c r="B80" s="39">
        <f t="shared" si="9"/>
        <v>30924764.6569493</v>
      </c>
      <c r="C80" s="39">
        <f t="shared" si="8"/>
        <v>154623823.2847465</v>
      </c>
      <c r="D80" s="39">
        <f t="shared" si="10"/>
        <v>1630194640742727.8</v>
      </c>
      <c r="E80" s="39">
        <f t="shared" si="11"/>
        <v>44.95368804248762</v>
      </c>
    </row>
    <row r="81" spans="1:5" x14ac:dyDescent="0.3">
      <c r="A81" s="1">
        <v>80</v>
      </c>
      <c r="B81" s="39">
        <f t="shared" si="9"/>
        <v>35563479.35549169</v>
      </c>
      <c r="C81" s="39">
        <f t="shared" si="8"/>
        <v>177817396.77745846</v>
      </c>
      <c r="D81" s="39">
        <f t="shared" si="10"/>
        <v>2445291961114091.5</v>
      </c>
      <c r="E81" s="39">
        <f t="shared" si="11"/>
        <v>47.201372444612005</v>
      </c>
    </row>
    <row r="82" spans="1:5" x14ac:dyDescent="0.3">
      <c r="A82" s="1">
        <v>81</v>
      </c>
      <c r="B82" s="39">
        <f t="shared" si="9"/>
        <v>40898001.258815438</v>
      </c>
      <c r="C82" s="39">
        <f t="shared" si="8"/>
        <v>204490006.29407719</v>
      </c>
      <c r="D82" s="39">
        <f t="shared" si="10"/>
        <v>3667937941671137</v>
      </c>
      <c r="E82" s="39">
        <f t="shared" si="11"/>
        <v>49.561441066842605</v>
      </c>
    </row>
    <row r="83" spans="1:5" x14ac:dyDescent="0.3">
      <c r="A83" s="1">
        <v>82</v>
      </c>
      <c r="B83" s="39">
        <f t="shared" si="9"/>
        <v>47032701.447637752</v>
      </c>
      <c r="C83" s="39">
        <f t="shared" si="8"/>
        <v>235163507.23818874</v>
      </c>
      <c r="D83" s="39">
        <f t="shared" si="10"/>
        <v>5501906912506706</v>
      </c>
      <c r="E83" s="39">
        <f t="shared" si="11"/>
        <v>52.039513120184736</v>
      </c>
    </row>
    <row r="84" spans="1:5" x14ac:dyDescent="0.3">
      <c r="A84" s="1">
        <v>83</v>
      </c>
      <c r="B84" s="39">
        <f t="shared" si="9"/>
        <v>54087606.664783411</v>
      </c>
      <c r="C84" s="39">
        <f t="shared" si="8"/>
        <v>270438033.32391703</v>
      </c>
      <c r="D84" s="39">
        <f t="shared" si="10"/>
        <v>8252860368760059</v>
      </c>
      <c r="E84" s="39">
        <f t="shared" si="11"/>
        <v>54.641488776193974</v>
      </c>
    </row>
    <row r="85" spans="1:5" x14ac:dyDescent="0.3">
      <c r="A85" s="1">
        <v>84</v>
      </c>
      <c r="B85" s="39">
        <f t="shared" si="9"/>
        <v>62200747.664500915</v>
      </c>
      <c r="C85" s="39">
        <f t="shared" si="8"/>
        <v>311003738.32250458</v>
      </c>
      <c r="D85" s="39">
        <f t="shared" si="10"/>
        <v>1.2379290553140088E+16</v>
      </c>
      <c r="E85" s="39">
        <f t="shared" si="11"/>
        <v>57.373563215003678</v>
      </c>
    </row>
    <row r="86" spans="1:5" x14ac:dyDescent="0.3">
      <c r="A86" s="1">
        <v>85</v>
      </c>
      <c r="B86" s="39">
        <f t="shared" si="9"/>
        <v>71530859.814176053</v>
      </c>
      <c r="C86" s="39">
        <f t="shared" si="8"/>
        <v>357654299.07088029</v>
      </c>
      <c r="D86" s="39">
        <f t="shared" si="10"/>
        <v>1.8568935829710132E+16</v>
      </c>
      <c r="E86" s="39">
        <f t="shared" si="11"/>
        <v>60.242241375753864</v>
      </c>
    </row>
    <row r="87" spans="1:5" x14ac:dyDescent="0.3">
      <c r="A87" s="1">
        <v>86</v>
      </c>
      <c r="B87" s="39">
        <f t="shared" si="9"/>
        <v>82260488.786302447</v>
      </c>
      <c r="C87" s="39">
        <f t="shared" si="8"/>
        <v>411302443.93151224</v>
      </c>
      <c r="D87" s="39">
        <f t="shared" si="10"/>
        <v>2.78534037445652E+16</v>
      </c>
      <c r="E87" s="39">
        <f t="shared" si="11"/>
        <v>63.254353444541557</v>
      </c>
    </row>
    <row r="88" spans="1:5" x14ac:dyDescent="0.3">
      <c r="A88" s="1">
        <v>87</v>
      </c>
      <c r="B88" s="39">
        <f t="shared" si="9"/>
        <v>94599562.104247808</v>
      </c>
      <c r="C88" s="39">
        <f t="shared" si="8"/>
        <v>472997810.52123904</v>
      </c>
      <c r="D88" s="39">
        <f t="shared" si="10"/>
        <v>4.17801056168478E+16</v>
      </c>
      <c r="E88" s="39">
        <f t="shared" si="11"/>
        <v>66.417071116768639</v>
      </c>
    </row>
    <row r="89" spans="1:5" x14ac:dyDescent="0.3">
      <c r="A89" s="1">
        <v>88</v>
      </c>
      <c r="B89" s="39">
        <f t="shared" si="9"/>
        <v>108789496.41988496</v>
      </c>
      <c r="C89" s="39">
        <f t="shared" si="8"/>
        <v>543947482.09942484</v>
      </c>
      <c r="D89" s="39">
        <f t="shared" si="10"/>
        <v>6.2670158425271696E+16</v>
      </c>
      <c r="E89" s="39">
        <f t="shared" si="11"/>
        <v>69.737924672607079</v>
      </c>
    </row>
    <row r="90" spans="1:5" x14ac:dyDescent="0.3">
      <c r="A90" s="1">
        <v>89</v>
      </c>
      <c r="B90" s="39">
        <f t="shared" si="9"/>
        <v>125107920.88286769</v>
      </c>
      <c r="C90" s="39">
        <f t="shared" si="8"/>
        <v>625539604.41433847</v>
      </c>
      <c r="D90" s="39">
        <f t="shared" si="10"/>
        <v>9.4005237637907552E+16</v>
      </c>
      <c r="E90" s="39">
        <f t="shared" si="11"/>
        <v>73.22482090623744</v>
      </c>
    </row>
    <row r="91" spans="1:5" x14ac:dyDescent="0.3">
      <c r="A91" s="1">
        <v>90</v>
      </c>
      <c r="B91" s="39">
        <f t="shared" si="9"/>
        <v>143874109.01529783</v>
      </c>
      <c r="C91" s="39">
        <f t="shared" ref="C91" si="12">B91*7</f>
        <v>1007118763.1070848</v>
      </c>
      <c r="D91" s="39">
        <f t="shared" si="10"/>
        <v>1.4100785645686133E+17</v>
      </c>
      <c r="E91" s="39">
        <f t="shared" si="11"/>
        <v>76.886061951549308</v>
      </c>
    </row>
    <row r="92" spans="1:5" x14ac:dyDescent="0.3">
      <c r="A92" s="1">
        <v>91</v>
      </c>
      <c r="B92" s="39">
        <f t="shared" si="9"/>
        <v>165455225.36759248</v>
      </c>
      <c r="C92" s="39">
        <f t="shared" ref="C92" si="13">B92*5</f>
        <v>827276126.83796239</v>
      </c>
      <c r="D92" s="39">
        <f t="shared" si="10"/>
        <v>2.11511784685292E+17</v>
      </c>
      <c r="E92" s="39">
        <f t="shared" si="11"/>
        <v>80.730365049126775</v>
      </c>
    </row>
    <row r="93" spans="1:5" x14ac:dyDescent="0.3">
      <c r="A93" s="1">
        <v>92</v>
      </c>
      <c r="B93" s="39">
        <f t="shared" si="9"/>
        <v>190273509.17273134</v>
      </c>
      <c r="C93" s="39">
        <f t="shared" si="8"/>
        <v>951367545.86365676</v>
      </c>
      <c r="D93" s="39">
        <f t="shared" si="10"/>
        <v>3.1726767702793798E+17</v>
      </c>
      <c r="E93" s="39">
        <f t="shared" si="11"/>
        <v>84.766883301583121</v>
      </c>
    </row>
    <row r="94" spans="1:5" x14ac:dyDescent="0.3">
      <c r="A94" s="1">
        <v>93</v>
      </c>
      <c r="B94" s="39">
        <f t="shared" si="9"/>
        <v>218814535.54864103</v>
      </c>
      <c r="C94" s="39">
        <f t="shared" si="8"/>
        <v>1094072677.7432051</v>
      </c>
      <c r="D94" s="39">
        <f t="shared" si="10"/>
        <v>4.7590151554190694E+17</v>
      </c>
      <c r="E94" s="39">
        <f t="shared" si="11"/>
        <v>89.005227466662276</v>
      </c>
    </row>
    <row r="95" spans="1:5" x14ac:dyDescent="0.3">
      <c r="A95" s="1">
        <v>94</v>
      </c>
      <c r="B95" s="39">
        <f t="shared" si="9"/>
        <v>251636715.88093716</v>
      </c>
      <c r="C95" s="39">
        <f t="shared" si="8"/>
        <v>1258183579.4046857</v>
      </c>
      <c r="D95" s="39">
        <f t="shared" si="10"/>
        <v>7.1385227331286042E+17</v>
      </c>
      <c r="E95" s="39">
        <f t="shared" si="11"/>
        <v>93.455488839995397</v>
      </c>
    </row>
    <row r="96" spans="1:5" x14ac:dyDescent="0.3">
      <c r="A96" s="1">
        <v>95</v>
      </c>
      <c r="B96" s="39">
        <f t="shared" si="9"/>
        <v>289382223.26307774</v>
      </c>
      <c r="C96" s="39">
        <f t="shared" si="8"/>
        <v>1446911116.3153887</v>
      </c>
      <c r="D96" s="39">
        <f t="shared" si="10"/>
        <v>1.0707784099692906E+18</v>
      </c>
      <c r="E96" s="39">
        <f t="shared" si="11"/>
        <v>98.128263281995174</v>
      </c>
    </row>
    <row r="97" spans="1:5" x14ac:dyDescent="0.3">
      <c r="A97" s="1">
        <v>96</v>
      </c>
      <c r="B97" s="39">
        <f t="shared" si="9"/>
        <v>332789556.7525394</v>
      </c>
      <c r="C97" s="39">
        <f t="shared" si="8"/>
        <v>1663947783.762697</v>
      </c>
      <c r="D97" s="39">
        <f t="shared" si="10"/>
        <v>1.6061676149539359E+18</v>
      </c>
      <c r="E97" s="39">
        <f t="shared" si="11"/>
        <v>103.03467644609493</v>
      </c>
    </row>
    <row r="98" spans="1:5" x14ac:dyDescent="0.3">
      <c r="A98" s="1">
        <v>97</v>
      </c>
      <c r="B98" s="39">
        <f t="shared" si="9"/>
        <v>382707990.26542026</v>
      </c>
      <c r="C98" s="39">
        <f t="shared" si="8"/>
        <v>1913539951.3271012</v>
      </c>
      <c r="D98" s="39">
        <f t="shared" si="10"/>
        <v>2.4092514224309038E+18</v>
      </c>
      <c r="E98" s="39">
        <f t="shared" si="11"/>
        <v>108.18641026839968</v>
      </c>
    </row>
    <row r="99" spans="1:5" x14ac:dyDescent="0.3">
      <c r="A99" s="1">
        <v>98</v>
      </c>
      <c r="B99" s="39">
        <f t="shared" si="9"/>
        <v>440114188.80523324</v>
      </c>
      <c r="C99" s="39">
        <f t="shared" si="8"/>
        <v>2200570944.026166</v>
      </c>
      <c r="D99" s="39">
        <f t="shared" si="10"/>
        <v>3.6138771336463555E+18</v>
      </c>
      <c r="E99" s="39">
        <f t="shared" si="11"/>
        <v>113.59573078181967</v>
      </c>
    </row>
    <row r="100" spans="1:5" x14ac:dyDescent="0.3">
      <c r="A100" s="1">
        <v>99</v>
      </c>
      <c r="B100" s="39">
        <f t="shared" si="9"/>
        <v>506131317.12601817</v>
      </c>
      <c r="C100" s="39">
        <f t="shared" si="8"/>
        <v>2530656585.6300907</v>
      </c>
      <c r="D100" s="39">
        <f t="shared" si="10"/>
        <v>5.4208157004695327E+18</v>
      </c>
      <c r="E100" s="39">
        <f t="shared" si="11"/>
        <v>119.27551732091065</v>
      </c>
    </row>
    <row r="101" spans="1:5" x14ac:dyDescent="0.3">
      <c r="A101" s="1">
        <v>100</v>
      </c>
      <c r="B101" s="39">
        <f t="shared" si="9"/>
        <v>582051014.6949209</v>
      </c>
      <c r="C101" s="39">
        <f t="shared" si="8"/>
        <v>2910255073.4746046</v>
      </c>
      <c r="D101" s="39">
        <f t="shared" si="10"/>
        <v>8.131223550704299E+18</v>
      </c>
      <c r="E101" s="39">
        <f t="shared" si="11"/>
        <v>125.23929318695619</v>
      </c>
    </row>
  </sheetData>
  <mergeCells count="1">
    <mergeCell ref="I5:K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E24-08CF-4955-BC64-25450B8166BD}">
  <dimension ref="B2:H3"/>
  <sheetViews>
    <sheetView workbookViewId="0">
      <selection activeCell="I9" sqref="I9"/>
    </sheetView>
  </sheetViews>
  <sheetFormatPr defaultRowHeight="16.5" x14ac:dyDescent="0.3"/>
  <sheetData>
    <row r="2" spans="2:8" x14ac:dyDescent="0.3">
      <c r="B2" s="36" t="s">
        <v>97</v>
      </c>
      <c r="C2" s="81" t="s">
        <v>194</v>
      </c>
      <c r="D2" s="81"/>
      <c r="E2" s="81"/>
      <c r="F2" s="81"/>
      <c r="G2" s="81"/>
      <c r="H2" s="81"/>
    </row>
    <row r="3" spans="2:8" ht="125.25" customHeight="1" x14ac:dyDescent="0.3">
      <c r="B3" s="36" t="s">
        <v>174</v>
      </c>
      <c r="C3" s="82" t="s">
        <v>197</v>
      </c>
      <c r="D3" s="82"/>
      <c r="E3" s="82"/>
      <c r="F3" s="82"/>
      <c r="G3" s="82"/>
      <c r="H3" s="82"/>
    </row>
  </sheetData>
  <mergeCells count="2">
    <mergeCell ref="C3:H3"/>
    <mergeCell ref="C2:H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02-5571-4F6A-BD0C-543284F422C1}">
  <dimension ref="A1:U26"/>
  <sheetViews>
    <sheetView zoomScaleNormal="100" workbookViewId="0">
      <selection activeCell="H23" sqref="H23"/>
    </sheetView>
  </sheetViews>
  <sheetFormatPr defaultRowHeight="16.5" x14ac:dyDescent="0.3"/>
  <cols>
    <col min="1" max="1" width="24.625" style="15" customWidth="1"/>
    <col min="2" max="2" width="24" style="15" customWidth="1"/>
    <col min="3" max="3" width="10.875" style="15" customWidth="1"/>
    <col min="4" max="4" width="8" style="15" customWidth="1"/>
    <col min="5" max="5" width="13.125" style="15" customWidth="1"/>
    <col min="6" max="6" width="9.625" style="15" customWidth="1"/>
    <col min="7" max="7" width="10.5" style="15" customWidth="1"/>
    <col min="8" max="8" width="12" style="15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ht="16.5" customHeight="1" x14ac:dyDescent="0.3">
      <c r="A1" s="13" t="s">
        <v>33</v>
      </c>
      <c r="B1" s="13" t="s">
        <v>36</v>
      </c>
      <c r="C1" s="13" t="s">
        <v>85</v>
      </c>
      <c r="D1" s="13" t="s">
        <v>37</v>
      </c>
      <c r="E1" s="26" t="s">
        <v>87</v>
      </c>
      <c r="F1" s="31" t="s">
        <v>61</v>
      </c>
      <c r="G1" s="30" t="s">
        <v>86</v>
      </c>
      <c r="H1" s="30" t="s">
        <v>184</v>
      </c>
      <c r="I1" s="5"/>
      <c r="J1" s="5"/>
      <c r="K1" s="5"/>
      <c r="L1" s="5"/>
      <c r="M1" s="5"/>
      <c r="N1" s="5"/>
      <c r="O1" s="5"/>
      <c r="P1" s="5"/>
    </row>
    <row r="2" spans="1:21" ht="16.5" customHeight="1" x14ac:dyDescent="0.3">
      <c r="A2" s="1" t="s">
        <v>70</v>
      </c>
      <c r="B2" s="21" t="s">
        <v>77</v>
      </c>
      <c r="C2" s="21">
        <v>1</v>
      </c>
      <c r="D2" s="22" t="s">
        <v>38</v>
      </c>
      <c r="E2" s="25" t="s">
        <v>88</v>
      </c>
      <c r="F2" s="32">
        <v>10</v>
      </c>
      <c r="G2" s="21">
        <v>50</v>
      </c>
      <c r="H2" s="21">
        <v>140</v>
      </c>
      <c r="I2" s="3"/>
      <c r="J2" s="3"/>
      <c r="K2" s="3"/>
      <c r="L2" s="3"/>
      <c r="M2" s="3"/>
      <c r="N2" s="3"/>
      <c r="O2" s="3"/>
      <c r="P2" s="3"/>
    </row>
    <row r="3" spans="1:21" x14ac:dyDescent="0.3">
      <c r="A3" s="21" t="s">
        <v>71</v>
      </c>
      <c r="B3" s="21" t="s">
        <v>78</v>
      </c>
      <c r="C3" s="21">
        <v>2</v>
      </c>
      <c r="D3" s="22" t="s">
        <v>38</v>
      </c>
      <c r="E3" s="25" t="s">
        <v>89</v>
      </c>
      <c r="F3" s="21">
        <v>40</v>
      </c>
      <c r="G3" s="21">
        <v>200</v>
      </c>
      <c r="H3" s="21">
        <v>560</v>
      </c>
      <c r="I3" s="3"/>
      <c r="J3" s="3"/>
      <c r="K3" s="3"/>
      <c r="L3" s="3"/>
      <c r="M3" s="3"/>
      <c r="N3" s="3"/>
      <c r="O3" s="3"/>
      <c r="P3" s="3"/>
    </row>
    <row r="4" spans="1:21" x14ac:dyDescent="0.3">
      <c r="A4" s="21" t="s">
        <v>70</v>
      </c>
      <c r="B4" s="21" t="s">
        <v>79</v>
      </c>
      <c r="C4" s="21">
        <v>3</v>
      </c>
      <c r="D4" s="22" t="s">
        <v>38</v>
      </c>
      <c r="E4" s="25" t="s">
        <v>90</v>
      </c>
      <c r="F4" s="21">
        <v>160</v>
      </c>
      <c r="G4" s="21">
        <f>G3*4</f>
        <v>800</v>
      </c>
      <c r="H4" s="21">
        <v>2240</v>
      </c>
      <c r="I4" s="3"/>
      <c r="J4" s="3"/>
      <c r="K4" s="3"/>
      <c r="L4" s="3"/>
      <c r="M4" s="3"/>
      <c r="N4" s="3"/>
      <c r="O4" s="3"/>
      <c r="P4" s="3"/>
    </row>
    <row r="5" spans="1:21" x14ac:dyDescent="0.3">
      <c r="A5" s="21" t="s">
        <v>72</v>
      </c>
      <c r="B5" s="21" t="s">
        <v>80</v>
      </c>
      <c r="C5" s="21">
        <v>4</v>
      </c>
      <c r="D5" s="22" t="s">
        <v>38</v>
      </c>
      <c r="E5" s="25" t="s">
        <v>89</v>
      </c>
      <c r="F5" s="21">
        <v>640</v>
      </c>
      <c r="G5" s="21">
        <f t="shared" ref="G5:G9" si="0">G4*4</f>
        <v>3200</v>
      </c>
      <c r="H5" s="21">
        <v>8960</v>
      </c>
      <c r="I5" s="3"/>
      <c r="J5" s="3"/>
      <c r="K5" s="3"/>
      <c r="L5" s="3"/>
      <c r="M5" s="3"/>
      <c r="N5" s="3"/>
      <c r="O5" s="3"/>
      <c r="P5" s="3"/>
    </row>
    <row r="6" spans="1:21" x14ac:dyDescent="0.3">
      <c r="A6" s="21" t="s">
        <v>73</v>
      </c>
      <c r="B6" s="21" t="s">
        <v>81</v>
      </c>
      <c r="C6" s="21">
        <v>5</v>
      </c>
      <c r="D6" s="22" t="s">
        <v>38</v>
      </c>
      <c r="E6" s="25" t="s">
        <v>91</v>
      </c>
      <c r="F6" s="21">
        <v>2560</v>
      </c>
      <c r="G6" s="21">
        <f t="shared" si="0"/>
        <v>12800</v>
      </c>
      <c r="H6" s="21">
        <v>35840</v>
      </c>
      <c r="I6" s="3"/>
      <c r="J6" s="3"/>
      <c r="K6" s="3"/>
      <c r="L6" s="3"/>
      <c r="M6" s="3"/>
      <c r="N6" s="3"/>
      <c r="O6" s="3"/>
      <c r="P6" s="3"/>
    </row>
    <row r="7" spans="1:21" x14ac:dyDescent="0.3">
      <c r="A7" s="21" t="s">
        <v>74</v>
      </c>
      <c r="B7" s="21" t="s">
        <v>82</v>
      </c>
      <c r="C7" s="21">
        <v>6</v>
      </c>
      <c r="D7" s="22" t="s">
        <v>38</v>
      </c>
      <c r="E7" s="25" t="s">
        <v>92</v>
      </c>
      <c r="F7" s="21">
        <v>10240</v>
      </c>
      <c r="G7" s="21">
        <f t="shared" si="0"/>
        <v>51200</v>
      </c>
      <c r="H7" s="21">
        <v>143360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3">
      <c r="A8" s="21" t="s">
        <v>75</v>
      </c>
      <c r="B8" s="21" t="s">
        <v>83</v>
      </c>
      <c r="C8" s="21">
        <v>7</v>
      </c>
      <c r="D8" s="22" t="s">
        <v>38</v>
      </c>
      <c r="E8" s="25" t="s">
        <v>93</v>
      </c>
      <c r="F8" s="21">
        <v>40960</v>
      </c>
      <c r="G8" s="21">
        <f t="shared" si="0"/>
        <v>204800</v>
      </c>
      <c r="H8" s="21">
        <v>573440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3">
      <c r="A9" s="21" t="s">
        <v>76</v>
      </c>
      <c r="B9" s="21" t="s">
        <v>84</v>
      </c>
      <c r="C9" s="21">
        <v>8</v>
      </c>
      <c r="D9" s="22" t="s">
        <v>38</v>
      </c>
      <c r="E9" s="25" t="s">
        <v>94</v>
      </c>
      <c r="F9" s="32" t="s">
        <v>154</v>
      </c>
      <c r="G9" s="21">
        <f t="shared" si="0"/>
        <v>819200</v>
      </c>
      <c r="H9" s="21">
        <v>2293760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  <c r="U11" s="3"/>
    </row>
    <row r="12" spans="1:21" x14ac:dyDescent="0.3">
      <c r="A12" s="20" t="s">
        <v>33</v>
      </c>
      <c r="B12" s="20" t="s">
        <v>36</v>
      </c>
      <c r="C12" s="20" t="s">
        <v>85</v>
      </c>
      <c r="D12" s="20" t="s">
        <v>37</v>
      </c>
      <c r="E12" s="26" t="s">
        <v>87</v>
      </c>
      <c r="F12" s="30" t="s">
        <v>61</v>
      </c>
      <c r="G12" s="20" t="s">
        <v>182</v>
      </c>
      <c r="H12" s="30" t="s">
        <v>185</v>
      </c>
      <c r="I12" s="30" t="s">
        <v>186</v>
      </c>
      <c r="J12" s="30" t="s">
        <v>187</v>
      </c>
      <c r="K12" s="30" t="s">
        <v>188</v>
      </c>
      <c r="L12" s="30" t="s">
        <v>189</v>
      </c>
      <c r="M12" s="30" t="s">
        <v>190</v>
      </c>
      <c r="N12" s="30" t="s">
        <v>191</v>
      </c>
      <c r="O12" s="30" t="s">
        <v>192</v>
      </c>
      <c r="P12" s="30" t="s">
        <v>183</v>
      </c>
      <c r="Q12" s="3"/>
      <c r="R12" s="3"/>
      <c r="S12" s="3"/>
      <c r="T12" s="3"/>
      <c r="U12" s="3"/>
    </row>
    <row r="13" spans="1:21" ht="16.5" customHeight="1" x14ac:dyDescent="0.3">
      <c r="A13" s="1" t="s">
        <v>70</v>
      </c>
      <c r="B13" s="21" t="s">
        <v>77</v>
      </c>
      <c r="C13" s="21">
        <v>1</v>
      </c>
      <c r="D13" s="24" t="s">
        <v>38</v>
      </c>
      <c r="E13" s="25" t="s">
        <v>88</v>
      </c>
      <c r="F13" s="21">
        <v>50</v>
      </c>
      <c r="G13" s="23">
        <v>0</v>
      </c>
      <c r="H13" s="23">
        <v>150</v>
      </c>
      <c r="I13" s="23">
        <f t="shared" ref="I13:O13" si="1">H13+50</f>
        <v>200</v>
      </c>
      <c r="J13" s="23">
        <f t="shared" si="1"/>
        <v>250</v>
      </c>
      <c r="K13" s="23">
        <f t="shared" si="1"/>
        <v>300</v>
      </c>
      <c r="L13" s="23">
        <f t="shared" si="1"/>
        <v>350</v>
      </c>
      <c r="M13" s="23">
        <f t="shared" si="1"/>
        <v>400</v>
      </c>
      <c r="N13" s="23">
        <f t="shared" si="1"/>
        <v>450</v>
      </c>
      <c r="O13" s="23">
        <f t="shared" si="1"/>
        <v>500</v>
      </c>
      <c r="P13" s="23">
        <v>550</v>
      </c>
      <c r="Q13" s="3"/>
      <c r="R13" s="3"/>
      <c r="S13" s="3"/>
      <c r="T13" s="3"/>
      <c r="U13" s="3"/>
    </row>
    <row r="14" spans="1:21" ht="16.5" customHeight="1" x14ac:dyDescent="0.3">
      <c r="A14" s="21" t="s">
        <v>71</v>
      </c>
      <c r="B14" s="21" t="s">
        <v>78</v>
      </c>
      <c r="C14" s="21">
        <v>2</v>
      </c>
      <c r="D14" s="24" t="s">
        <v>38</v>
      </c>
      <c r="E14" s="25" t="s">
        <v>89</v>
      </c>
      <c r="F14" s="21">
        <v>110</v>
      </c>
      <c r="G14" s="23">
        <v>660</v>
      </c>
      <c r="H14" s="23">
        <f>G14+110</f>
        <v>770</v>
      </c>
      <c r="I14" s="23">
        <f t="shared" ref="I14:P14" si="2">H14+110</f>
        <v>880</v>
      </c>
      <c r="J14" s="23">
        <f t="shared" si="2"/>
        <v>990</v>
      </c>
      <c r="K14" s="23">
        <f t="shared" si="2"/>
        <v>1100</v>
      </c>
      <c r="L14" s="23">
        <f t="shared" si="2"/>
        <v>1210</v>
      </c>
      <c r="M14" s="23">
        <f t="shared" si="2"/>
        <v>1320</v>
      </c>
      <c r="N14" s="23">
        <f t="shared" si="2"/>
        <v>1430</v>
      </c>
      <c r="O14" s="23">
        <f t="shared" si="2"/>
        <v>1540</v>
      </c>
      <c r="P14" s="23">
        <f t="shared" si="2"/>
        <v>1650</v>
      </c>
      <c r="Q14" s="3"/>
      <c r="R14" s="3"/>
      <c r="S14" s="3"/>
      <c r="T14" s="3"/>
      <c r="U14" s="3"/>
    </row>
    <row r="15" spans="1:21" x14ac:dyDescent="0.3">
      <c r="A15" s="21" t="s">
        <v>70</v>
      </c>
      <c r="B15" s="21" t="s">
        <v>79</v>
      </c>
      <c r="C15" s="21">
        <v>3</v>
      </c>
      <c r="D15" s="24" t="s">
        <v>38</v>
      </c>
      <c r="E15" s="25" t="s">
        <v>90</v>
      </c>
      <c r="F15" s="21">
        <v>330</v>
      </c>
      <c r="G15" s="23">
        <v>1980</v>
      </c>
      <c r="H15" s="23">
        <f>G15+330</f>
        <v>2310</v>
      </c>
      <c r="I15" s="23">
        <f t="shared" ref="I15:P15" si="3">H15+330</f>
        <v>2640</v>
      </c>
      <c r="J15" s="23">
        <f t="shared" si="3"/>
        <v>2970</v>
      </c>
      <c r="K15" s="23">
        <f t="shared" si="3"/>
        <v>3300</v>
      </c>
      <c r="L15" s="23">
        <f t="shared" si="3"/>
        <v>3630</v>
      </c>
      <c r="M15" s="23">
        <f t="shared" si="3"/>
        <v>3960</v>
      </c>
      <c r="N15" s="23">
        <f t="shared" si="3"/>
        <v>4290</v>
      </c>
      <c r="O15" s="23">
        <f t="shared" si="3"/>
        <v>4620</v>
      </c>
      <c r="P15" s="23">
        <f t="shared" si="3"/>
        <v>4950</v>
      </c>
      <c r="Q15" s="3"/>
      <c r="R15" s="3"/>
      <c r="S15" s="3"/>
      <c r="T15" s="3"/>
      <c r="U15" s="3"/>
    </row>
    <row r="16" spans="1:21" x14ac:dyDescent="0.3">
      <c r="A16" s="21" t="s">
        <v>72</v>
      </c>
      <c r="B16" s="21" t="s">
        <v>80</v>
      </c>
      <c r="C16" s="21">
        <v>4</v>
      </c>
      <c r="D16" s="24" t="s">
        <v>38</v>
      </c>
      <c r="E16" s="25" t="s">
        <v>89</v>
      </c>
      <c r="F16" s="21">
        <v>990</v>
      </c>
      <c r="G16" s="23">
        <v>5940</v>
      </c>
      <c r="H16" s="23">
        <f>G16+990</f>
        <v>6930</v>
      </c>
      <c r="I16" s="23">
        <f t="shared" ref="I16:P16" si="4">H16+990</f>
        <v>7920</v>
      </c>
      <c r="J16" s="23">
        <f t="shared" si="4"/>
        <v>8910</v>
      </c>
      <c r="K16" s="23">
        <f t="shared" si="4"/>
        <v>9900</v>
      </c>
      <c r="L16" s="23">
        <f t="shared" si="4"/>
        <v>10890</v>
      </c>
      <c r="M16" s="23">
        <f t="shared" si="4"/>
        <v>11880</v>
      </c>
      <c r="N16" s="23">
        <f t="shared" si="4"/>
        <v>12870</v>
      </c>
      <c r="O16" s="23">
        <f t="shared" si="4"/>
        <v>13860</v>
      </c>
      <c r="P16" s="23">
        <f t="shared" si="4"/>
        <v>14850</v>
      </c>
      <c r="Q16" s="3"/>
      <c r="R16" s="3"/>
      <c r="S16" s="3"/>
      <c r="T16" s="3"/>
      <c r="U16" s="3"/>
    </row>
    <row r="17" spans="1:21" x14ac:dyDescent="0.3">
      <c r="A17" s="21" t="s">
        <v>73</v>
      </c>
      <c r="B17" s="21" t="s">
        <v>81</v>
      </c>
      <c r="C17" s="21">
        <v>5</v>
      </c>
      <c r="D17" s="24" t="s">
        <v>38</v>
      </c>
      <c r="E17" s="25" t="s">
        <v>91</v>
      </c>
      <c r="F17" s="21">
        <v>2970</v>
      </c>
      <c r="G17" s="23">
        <v>17820</v>
      </c>
      <c r="H17" s="23">
        <f>G17+2970</f>
        <v>20790</v>
      </c>
      <c r="I17" s="23">
        <f t="shared" ref="I17:P17" si="5">H17+2970</f>
        <v>23760</v>
      </c>
      <c r="J17" s="23">
        <f t="shared" si="5"/>
        <v>26730</v>
      </c>
      <c r="K17" s="23">
        <f t="shared" si="5"/>
        <v>29700</v>
      </c>
      <c r="L17" s="23">
        <f t="shared" si="5"/>
        <v>32670</v>
      </c>
      <c r="M17" s="23">
        <f t="shared" si="5"/>
        <v>35640</v>
      </c>
      <c r="N17" s="23">
        <f t="shared" si="5"/>
        <v>38610</v>
      </c>
      <c r="O17" s="23">
        <f t="shared" si="5"/>
        <v>41580</v>
      </c>
      <c r="P17" s="23">
        <f t="shared" si="5"/>
        <v>44550</v>
      </c>
      <c r="Q17" s="3"/>
      <c r="R17" s="3"/>
      <c r="S17" s="3"/>
      <c r="T17" s="3"/>
      <c r="U17" s="3"/>
    </row>
    <row r="18" spans="1:21" x14ac:dyDescent="0.3">
      <c r="A18" s="21" t="s">
        <v>74</v>
      </c>
      <c r="B18" s="21" t="s">
        <v>82</v>
      </c>
      <c r="C18" s="21">
        <v>6</v>
      </c>
      <c r="D18" s="24" t="s">
        <v>38</v>
      </c>
      <c r="E18" s="25" t="s">
        <v>92</v>
      </c>
      <c r="F18" s="21">
        <v>8910</v>
      </c>
      <c r="G18" s="23">
        <f>P17+8910</f>
        <v>53460</v>
      </c>
      <c r="H18" s="23">
        <f>G18+8910</f>
        <v>62370</v>
      </c>
      <c r="I18" s="23">
        <f t="shared" ref="I18:P18" si="6">H18+8910</f>
        <v>71280</v>
      </c>
      <c r="J18" s="23">
        <f t="shared" si="6"/>
        <v>80190</v>
      </c>
      <c r="K18" s="23">
        <f t="shared" si="6"/>
        <v>89100</v>
      </c>
      <c r="L18" s="23">
        <f t="shared" si="6"/>
        <v>98010</v>
      </c>
      <c r="M18" s="23">
        <f t="shared" si="6"/>
        <v>106920</v>
      </c>
      <c r="N18" s="23">
        <f t="shared" si="6"/>
        <v>115830</v>
      </c>
      <c r="O18" s="23">
        <f t="shared" si="6"/>
        <v>124740</v>
      </c>
      <c r="P18" s="23">
        <f t="shared" si="6"/>
        <v>133650</v>
      </c>
      <c r="Q18" s="3"/>
      <c r="R18" s="3"/>
      <c r="S18" s="3"/>
      <c r="T18" s="3"/>
      <c r="U18" s="3"/>
    </row>
    <row r="19" spans="1:21" x14ac:dyDescent="0.3">
      <c r="A19" s="21" t="s">
        <v>75</v>
      </c>
      <c r="B19" s="21" t="s">
        <v>83</v>
      </c>
      <c r="C19" s="21">
        <v>7</v>
      </c>
      <c r="D19" s="22" t="s">
        <v>38</v>
      </c>
      <c r="E19" s="25" t="s">
        <v>93</v>
      </c>
      <c r="F19" s="21">
        <v>26730</v>
      </c>
      <c r="G19" s="23">
        <f>P18+F19</f>
        <v>160380</v>
      </c>
      <c r="H19" s="23">
        <f>G19+26730</f>
        <v>187110</v>
      </c>
      <c r="I19" s="23">
        <f t="shared" ref="I19:P19" si="7">H19+26730</f>
        <v>213840</v>
      </c>
      <c r="J19" s="23">
        <f t="shared" si="7"/>
        <v>240570</v>
      </c>
      <c r="K19" s="23">
        <f t="shared" si="7"/>
        <v>267300</v>
      </c>
      <c r="L19" s="23">
        <f t="shared" si="7"/>
        <v>294030</v>
      </c>
      <c r="M19" s="23">
        <f t="shared" si="7"/>
        <v>320760</v>
      </c>
      <c r="N19" s="23">
        <f t="shared" si="7"/>
        <v>347490</v>
      </c>
      <c r="O19" s="23">
        <f t="shared" si="7"/>
        <v>374220</v>
      </c>
      <c r="P19" s="23">
        <f t="shared" si="7"/>
        <v>400950</v>
      </c>
      <c r="Q19" s="3"/>
      <c r="R19" s="3"/>
      <c r="S19" s="3"/>
      <c r="T19" s="3"/>
      <c r="U19" s="3"/>
    </row>
    <row r="20" spans="1:21" x14ac:dyDescent="0.3">
      <c r="A20" s="21" t="s">
        <v>76</v>
      </c>
      <c r="B20" s="21" t="s">
        <v>84</v>
      </c>
      <c r="C20" s="21">
        <v>8</v>
      </c>
      <c r="D20" s="22" t="s">
        <v>38</v>
      </c>
      <c r="E20" s="25" t="s">
        <v>94</v>
      </c>
      <c r="F20" s="21">
        <v>80190</v>
      </c>
      <c r="G20" s="23">
        <f>P19+F20</f>
        <v>481140</v>
      </c>
      <c r="H20" s="23">
        <f>G20+80190</f>
        <v>561330</v>
      </c>
      <c r="I20" s="23">
        <f t="shared" ref="I20:P20" si="8">H20+80190</f>
        <v>641520</v>
      </c>
      <c r="J20" s="23">
        <f t="shared" si="8"/>
        <v>721710</v>
      </c>
      <c r="K20" s="23">
        <f t="shared" si="8"/>
        <v>801900</v>
      </c>
      <c r="L20" s="23">
        <f t="shared" si="8"/>
        <v>882090</v>
      </c>
      <c r="M20" s="23">
        <f t="shared" si="8"/>
        <v>962280</v>
      </c>
      <c r="N20" s="23">
        <f t="shared" si="8"/>
        <v>1042470</v>
      </c>
      <c r="O20" s="23">
        <f t="shared" si="8"/>
        <v>1122660</v>
      </c>
      <c r="P20" s="23">
        <f t="shared" si="8"/>
        <v>1202850</v>
      </c>
      <c r="Q20" s="3"/>
      <c r="R20" s="3"/>
      <c r="S20" s="3"/>
      <c r="T20" s="3"/>
      <c r="U20" s="3"/>
    </row>
    <row r="21" spans="1:21" x14ac:dyDescent="0.3"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</row>
    <row r="22" spans="1:21" x14ac:dyDescent="0.3"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6" spans="1:21" x14ac:dyDescent="0.3">
      <c r="E26" s="85"/>
      <c r="F26" s="85"/>
      <c r="G26" s="85"/>
      <c r="R26" s="15" t="s">
        <v>193</v>
      </c>
    </row>
  </sheetData>
  <mergeCells count="1">
    <mergeCell ref="E26:G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9B14-E76C-473F-AE4E-98900173A2A4}">
  <dimension ref="B1:X27"/>
  <sheetViews>
    <sheetView workbookViewId="0">
      <selection activeCell="P29" sqref="P29"/>
    </sheetView>
  </sheetViews>
  <sheetFormatPr defaultColWidth="4.25" defaultRowHeight="16.5" x14ac:dyDescent="0.3"/>
  <cols>
    <col min="1" max="1" width="4.25" style="2"/>
    <col min="2" max="2" width="3.625" style="2" customWidth="1"/>
    <col min="3" max="12" width="5.5" style="2" bestFit="1" customWidth="1"/>
    <col min="13" max="16384" width="4.25" style="2"/>
  </cols>
  <sheetData>
    <row r="1" spans="2:24" ht="17.25" thickBot="1" x14ac:dyDescent="0.35"/>
    <row r="2" spans="2:24" ht="16.5" customHeight="1" x14ac:dyDescent="0.3">
      <c r="B2" s="97" t="s">
        <v>321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9"/>
    </row>
    <row r="3" spans="2:24" x14ac:dyDescent="0.3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2"/>
    </row>
    <row r="4" spans="2:24" x14ac:dyDescent="0.3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2"/>
    </row>
    <row r="5" spans="2:24" x14ac:dyDescent="0.3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2"/>
    </row>
    <row r="6" spans="2:24" x14ac:dyDescent="0.3">
      <c r="B6" s="100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2"/>
    </row>
    <row r="7" spans="2:24" x14ac:dyDescent="0.3">
      <c r="B7" s="10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2"/>
    </row>
    <row r="8" spans="2:24" x14ac:dyDescent="0.3">
      <c r="B8" s="100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2"/>
    </row>
    <row r="9" spans="2:24" ht="17.25" thickBot="1" x14ac:dyDescent="0.35">
      <c r="B9" s="103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</row>
    <row r="12" spans="2:24" x14ac:dyDescent="0.3">
      <c r="B12" s="6" t="s">
        <v>315</v>
      </c>
    </row>
    <row r="14" spans="2:24" x14ac:dyDescent="0.3">
      <c r="B14" s="92" t="s">
        <v>316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107" t="s">
        <v>317</v>
      </c>
      <c r="N14" s="107"/>
      <c r="O14" s="106" t="s">
        <v>320</v>
      </c>
      <c r="P14" s="106"/>
      <c r="Q14" s="106"/>
      <c r="R14" s="106"/>
    </row>
    <row r="15" spans="2:24" x14ac:dyDescent="0.3">
      <c r="B15" s="93"/>
      <c r="C15" s="93">
        <v>0</v>
      </c>
      <c r="D15" s="93">
        <v>1</v>
      </c>
      <c r="E15" s="93">
        <v>2</v>
      </c>
      <c r="F15" s="93">
        <v>3</v>
      </c>
      <c r="G15" s="93">
        <v>4</v>
      </c>
      <c r="H15" s="93">
        <v>5</v>
      </c>
      <c r="I15" s="93">
        <v>6</v>
      </c>
      <c r="J15" s="93">
        <v>7</v>
      </c>
      <c r="K15" s="93">
        <v>8</v>
      </c>
      <c r="L15" s="93">
        <v>9</v>
      </c>
      <c r="M15" s="108" t="s">
        <v>318</v>
      </c>
      <c r="N15" s="109"/>
      <c r="O15" s="86">
        <v>1.06</v>
      </c>
      <c r="P15" s="86"/>
      <c r="Q15" s="86"/>
      <c r="R15" s="86"/>
    </row>
    <row r="16" spans="2:24" x14ac:dyDescent="0.3">
      <c r="B16" s="87">
        <v>0</v>
      </c>
      <c r="C16" s="88">
        <v>0</v>
      </c>
      <c r="D16" s="88">
        <v>15</v>
      </c>
      <c r="E16" s="88">
        <f>D16*1.06</f>
        <v>15.9</v>
      </c>
      <c r="F16" s="88">
        <f t="shared" ref="F16:M16" si="0">E16*1.06</f>
        <v>16.854000000000003</v>
      </c>
      <c r="G16" s="88">
        <f t="shared" si="0"/>
        <v>17.865240000000004</v>
      </c>
      <c r="H16" s="88">
        <f t="shared" si="0"/>
        <v>18.937154400000004</v>
      </c>
      <c r="I16" s="88">
        <f t="shared" si="0"/>
        <v>20.073383664000005</v>
      </c>
      <c r="J16" s="88">
        <f t="shared" si="0"/>
        <v>21.277786683840006</v>
      </c>
      <c r="K16" s="88">
        <f t="shared" si="0"/>
        <v>22.554453884870409</v>
      </c>
      <c r="L16" s="88">
        <f t="shared" si="0"/>
        <v>23.907721117962634</v>
      </c>
      <c r="M16" s="58"/>
    </row>
    <row r="17" spans="2:13" x14ac:dyDescent="0.3">
      <c r="B17" s="87">
        <v>1</v>
      </c>
      <c r="C17" s="88">
        <f>L16*1.06</f>
        <v>25.342184385040394</v>
      </c>
      <c r="D17" s="88">
        <f>C17*1.06</f>
        <v>26.862715448142819</v>
      </c>
      <c r="E17" s="88">
        <f t="shared" ref="E17:L17" si="1">D17*1.06</f>
        <v>28.474478375031389</v>
      </c>
      <c r="F17" s="88">
        <f t="shared" si="1"/>
        <v>30.182947077533274</v>
      </c>
      <c r="G17" s="88">
        <f t="shared" si="1"/>
        <v>31.993923902185273</v>
      </c>
      <c r="H17" s="88">
        <f t="shared" si="1"/>
        <v>33.913559336316389</v>
      </c>
      <c r="I17" s="88">
        <f t="shared" si="1"/>
        <v>35.948372896495371</v>
      </c>
      <c r="J17" s="88">
        <f t="shared" si="1"/>
        <v>38.105275270285098</v>
      </c>
      <c r="K17" s="88">
        <f t="shared" si="1"/>
        <v>40.391591786502204</v>
      </c>
      <c r="L17" s="88">
        <f t="shared" si="1"/>
        <v>42.815087293692336</v>
      </c>
      <c r="M17" s="58"/>
    </row>
    <row r="18" spans="2:13" x14ac:dyDescent="0.3">
      <c r="B18" s="87">
        <v>2</v>
      </c>
      <c r="C18" s="88">
        <f t="shared" ref="C18:C26" si="2">L17*1.06</f>
        <v>45.383992531313879</v>
      </c>
      <c r="D18" s="88">
        <f t="shared" ref="D18:L18" si="3">C18*1.06</f>
        <v>48.107032083192713</v>
      </c>
      <c r="E18" s="88">
        <f t="shared" si="3"/>
        <v>50.99345400818428</v>
      </c>
      <c r="F18" s="88">
        <f t="shared" si="3"/>
        <v>54.053061248675341</v>
      </c>
      <c r="G18" s="88">
        <f t="shared" si="3"/>
        <v>57.296244923595864</v>
      </c>
      <c r="H18" s="88">
        <f t="shared" si="3"/>
        <v>60.734019619011619</v>
      </c>
      <c r="I18" s="88">
        <f t="shared" si="3"/>
        <v>64.378060796152326</v>
      </c>
      <c r="J18" s="88">
        <f t="shared" si="3"/>
        <v>68.240744443921471</v>
      </c>
      <c r="K18" s="88">
        <f t="shared" si="3"/>
        <v>72.335189110556769</v>
      </c>
      <c r="L18" s="88">
        <f t="shared" si="3"/>
        <v>76.675300457190176</v>
      </c>
      <c r="M18" s="58"/>
    </row>
    <row r="19" spans="2:13" x14ac:dyDescent="0.3">
      <c r="B19" s="87">
        <v>3</v>
      </c>
      <c r="C19" s="88">
        <f t="shared" si="2"/>
        <v>81.275818484621595</v>
      </c>
      <c r="D19" s="88">
        <f t="shared" ref="D19:L19" si="4">C19*1.06</f>
        <v>86.152367593698898</v>
      </c>
      <c r="E19" s="88">
        <f t="shared" si="4"/>
        <v>91.321509649320831</v>
      </c>
      <c r="F19" s="88">
        <f t="shared" si="4"/>
        <v>96.800800228280082</v>
      </c>
      <c r="G19" s="88">
        <f t="shared" si="4"/>
        <v>102.60884824197689</v>
      </c>
      <c r="H19" s="88">
        <f t="shared" si="4"/>
        <v>108.76537913649551</v>
      </c>
      <c r="I19" s="88">
        <f t="shared" si="4"/>
        <v>115.29130188468525</v>
      </c>
      <c r="J19" s="88">
        <f t="shared" si="4"/>
        <v>122.20877999776637</v>
      </c>
      <c r="K19" s="88">
        <f t="shared" si="4"/>
        <v>129.54130679763236</v>
      </c>
      <c r="L19" s="88">
        <f t="shared" si="4"/>
        <v>137.31378520549032</v>
      </c>
      <c r="M19" s="58"/>
    </row>
    <row r="20" spans="2:13" x14ac:dyDescent="0.3">
      <c r="B20" s="87">
        <v>4</v>
      </c>
      <c r="C20" s="88">
        <f t="shared" si="2"/>
        <v>145.55261231781975</v>
      </c>
      <c r="D20" s="88">
        <f t="shared" ref="D20:L20" si="5">C20*1.06</f>
        <v>154.28576905688894</v>
      </c>
      <c r="E20" s="88">
        <f t="shared" si="5"/>
        <v>163.54291520030228</v>
      </c>
      <c r="F20" s="88">
        <f t="shared" si="5"/>
        <v>173.35549011232041</v>
      </c>
      <c r="G20" s="88">
        <f t="shared" si="5"/>
        <v>183.75681951905963</v>
      </c>
      <c r="H20" s="88">
        <f t="shared" si="5"/>
        <v>194.78222869020323</v>
      </c>
      <c r="I20" s="88">
        <f t="shared" si="5"/>
        <v>206.46916241161543</v>
      </c>
      <c r="J20" s="88">
        <f t="shared" si="5"/>
        <v>218.85731215631236</v>
      </c>
      <c r="K20" s="88">
        <f t="shared" si="5"/>
        <v>231.9887508856911</v>
      </c>
      <c r="L20" s="88">
        <f t="shared" si="5"/>
        <v>245.90807593883258</v>
      </c>
      <c r="M20" s="58"/>
    </row>
    <row r="21" spans="2:13" x14ac:dyDescent="0.3">
      <c r="B21" s="87">
        <v>5</v>
      </c>
      <c r="C21" s="88">
        <f t="shared" si="2"/>
        <v>260.66256049516255</v>
      </c>
      <c r="D21" s="88">
        <f t="shared" ref="D21:L21" si="6">C21*1.06</f>
        <v>276.30231412487234</v>
      </c>
      <c r="E21" s="88">
        <f t="shared" si="6"/>
        <v>292.88045297236471</v>
      </c>
      <c r="F21" s="88">
        <f t="shared" si="6"/>
        <v>310.45328015070663</v>
      </c>
      <c r="G21" s="88">
        <f t="shared" si="6"/>
        <v>329.08047695974903</v>
      </c>
      <c r="H21" s="88">
        <f t="shared" si="6"/>
        <v>348.82530557733401</v>
      </c>
      <c r="I21" s="88">
        <f t="shared" si="6"/>
        <v>369.75482391197409</v>
      </c>
      <c r="J21" s="88">
        <f t="shared" si="6"/>
        <v>391.94011334669256</v>
      </c>
      <c r="K21" s="88">
        <f t="shared" si="6"/>
        <v>415.45652014749413</v>
      </c>
      <c r="L21" s="88">
        <f t="shared" si="6"/>
        <v>440.38391135634379</v>
      </c>
      <c r="M21" s="58"/>
    </row>
    <row r="22" spans="2:13" x14ac:dyDescent="0.3">
      <c r="B22" s="87">
        <v>6</v>
      </c>
      <c r="C22" s="88">
        <f t="shared" si="2"/>
        <v>466.80694603772446</v>
      </c>
      <c r="D22" s="88">
        <f t="shared" ref="D22:L22" si="7">C22*1.06</f>
        <v>494.81536279998795</v>
      </c>
      <c r="E22" s="88">
        <f t="shared" si="7"/>
        <v>524.50428456798727</v>
      </c>
      <c r="F22" s="88">
        <f t="shared" si="7"/>
        <v>555.97454164206658</v>
      </c>
      <c r="G22" s="88">
        <f t="shared" si="7"/>
        <v>589.33301414059065</v>
      </c>
      <c r="H22" s="88">
        <f t="shared" si="7"/>
        <v>624.69299498902615</v>
      </c>
      <c r="I22" s="88">
        <f t="shared" si="7"/>
        <v>662.17457468836778</v>
      </c>
      <c r="J22" s="88">
        <f t="shared" si="7"/>
        <v>701.90504916966984</v>
      </c>
      <c r="K22" s="88">
        <f t="shared" si="7"/>
        <v>744.01935211985005</v>
      </c>
      <c r="L22" s="88">
        <f t="shared" si="7"/>
        <v>788.66051324704108</v>
      </c>
      <c r="M22" s="58"/>
    </row>
    <row r="23" spans="2:13" x14ac:dyDescent="0.3">
      <c r="B23" s="87">
        <v>7</v>
      </c>
      <c r="C23" s="88">
        <f t="shared" si="2"/>
        <v>835.98014404186358</v>
      </c>
      <c r="D23" s="88">
        <f t="shared" ref="D23:L23" si="8">C23*1.06</f>
        <v>886.13895268437545</v>
      </c>
      <c r="E23" s="88">
        <f t="shared" si="8"/>
        <v>939.30728984543805</v>
      </c>
      <c r="F23" s="88">
        <f t="shared" si="8"/>
        <v>995.66572723616434</v>
      </c>
      <c r="G23" s="88">
        <f t="shared" si="8"/>
        <v>1055.4056708703342</v>
      </c>
      <c r="H23" s="88">
        <f t="shared" si="8"/>
        <v>1118.7300111225543</v>
      </c>
      <c r="I23" s="88">
        <f t="shared" si="8"/>
        <v>1185.8538117899077</v>
      </c>
      <c r="J23" s="88">
        <f t="shared" si="8"/>
        <v>1257.0050404973022</v>
      </c>
      <c r="K23" s="88">
        <f t="shared" si="8"/>
        <v>1332.4253429271403</v>
      </c>
      <c r="L23" s="88">
        <f t="shared" si="8"/>
        <v>1412.3708635027688</v>
      </c>
      <c r="M23" s="58"/>
    </row>
    <row r="24" spans="2:13" x14ac:dyDescent="0.3">
      <c r="B24" s="87">
        <v>8</v>
      </c>
      <c r="C24" s="88">
        <f t="shared" si="2"/>
        <v>1497.113115312935</v>
      </c>
      <c r="D24" s="88">
        <f t="shared" ref="D24:L24" si="9">C24*1.06</f>
        <v>1586.9399022317111</v>
      </c>
      <c r="E24" s="88">
        <f t="shared" si="9"/>
        <v>1682.1562963656138</v>
      </c>
      <c r="F24" s="88">
        <f t="shared" si="9"/>
        <v>1783.0856741475507</v>
      </c>
      <c r="G24" s="88">
        <f t="shared" si="9"/>
        <v>1890.0708145964038</v>
      </c>
      <c r="H24" s="88">
        <f t="shared" si="9"/>
        <v>2003.4750634721881</v>
      </c>
      <c r="I24" s="88">
        <f t="shared" si="9"/>
        <v>2123.6835672805196</v>
      </c>
      <c r="J24" s="88">
        <f t="shared" si="9"/>
        <v>2251.1045813173509</v>
      </c>
      <c r="K24" s="88">
        <f t="shared" si="9"/>
        <v>2386.1708561963919</v>
      </c>
      <c r="L24" s="88">
        <f t="shared" si="9"/>
        <v>2529.3411075681756</v>
      </c>
      <c r="M24" s="58"/>
    </row>
    <row r="25" spans="2:13" x14ac:dyDescent="0.3">
      <c r="B25" s="87">
        <v>9</v>
      </c>
      <c r="C25" s="88">
        <f t="shared" si="2"/>
        <v>2681.1015740222665</v>
      </c>
      <c r="D25" s="88">
        <f t="shared" ref="D25:L25" si="10">C25*1.06</f>
        <v>2841.9676684636024</v>
      </c>
      <c r="E25" s="88">
        <f t="shared" si="10"/>
        <v>3012.4857285714188</v>
      </c>
      <c r="F25" s="88">
        <f t="shared" si="10"/>
        <v>3193.2348722857041</v>
      </c>
      <c r="G25" s="88">
        <f t="shared" si="10"/>
        <v>3384.8289646228463</v>
      </c>
      <c r="H25" s="88">
        <f t="shared" si="10"/>
        <v>3587.9187025002175</v>
      </c>
      <c r="I25" s="88">
        <f t="shared" si="10"/>
        <v>3803.1938246502309</v>
      </c>
      <c r="J25" s="88">
        <f t="shared" si="10"/>
        <v>4031.3854541292449</v>
      </c>
      <c r="K25" s="88">
        <f t="shared" si="10"/>
        <v>4273.2685813769995</v>
      </c>
      <c r="L25" s="88">
        <f t="shared" si="10"/>
        <v>4529.6646962596196</v>
      </c>
      <c r="M25" s="58"/>
    </row>
    <row r="26" spans="2:13" x14ac:dyDescent="0.3">
      <c r="B26" s="87">
        <v>10</v>
      </c>
      <c r="C26" s="88">
        <f t="shared" si="2"/>
        <v>4801.4445780351971</v>
      </c>
      <c r="D26" s="88" t="s">
        <v>269</v>
      </c>
      <c r="E26" s="88" t="s">
        <v>269</v>
      </c>
      <c r="F26" s="88" t="s">
        <v>269</v>
      </c>
      <c r="G26" s="88" t="s">
        <v>269</v>
      </c>
      <c r="H26" s="88" t="s">
        <v>269</v>
      </c>
      <c r="I26" s="88" t="s">
        <v>269</v>
      </c>
      <c r="J26" s="88" t="s">
        <v>269</v>
      </c>
      <c r="K26" s="88" t="s">
        <v>269</v>
      </c>
      <c r="L26" s="88" t="s">
        <v>269</v>
      </c>
      <c r="M26" s="58"/>
    </row>
    <row r="27" spans="2:13" x14ac:dyDescent="0.3">
      <c r="B27" s="94" t="s">
        <v>319</v>
      </c>
      <c r="C27" s="95"/>
      <c r="D27" s="95"/>
      <c r="E27" s="95"/>
      <c r="F27" s="96"/>
      <c r="G27" s="89">
        <f>SUM(C16:L26)</f>
        <v>84575.520878621712</v>
      </c>
      <c r="H27" s="90"/>
      <c r="I27" s="90"/>
      <c r="J27" s="90"/>
      <c r="K27" s="90"/>
      <c r="L27" s="91"/>
    </row>
  </sheetData>
  <mergeCells count="8">
    <mergeCell ref="B27:F27"/>
    <mergeCell ref="G27:L27"/>
    <mergeCell ref="O14:R14"/>
    <mergeCell ref="O15:R15"/>
    <mergeCell ref="B2:X9"/>
    <mergeCell ref="M15:N15"/>
    <mergeCell ref="B14:L14"/>
    <mergeCell ref="M14:N14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9FC-A303-4B94-A2F4-69E06667EA3A}">
  <dimension ref="A1:S111"/>
  <sheetViews>
    <sheetView tabSelected="1" workbookViewId="0">
      <selection activeCell="G24" sqref="G24"/>
    </sheetView>
  </sheetViews>
  <sheetFormatPr defaultRowHeight="16.5" x14ac:dyDescent="0.3"/>
  <cols>
    <col min="1" max="1" width="31.25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6" max="6" width="9" bestFit="1" customWidth="1"/>
    <col min="7" max="7" width="10.625" bestFit="1" customWidth="1"/>
    <col min="8" max="8" width="10.5" bestFit="1" customWidth="1"/>
    <col min="9" max="9" width="10.375" bestFit="1" customWidth="1"/>
    <col min="10" max="10" width="10.5" bestFit="1" customWidth="1"/>
    <col min="11" max="11" width="14.625" bestFit="1" customWidth="1"/>
    <col min="12" max="12" width="14.375" bestFit="1" customWidth="1"/>
    <col min="13" max="13" width="31.625" bestFit="1" customWidth="1"/>
    <col min="14" max="14" width="10.625" bestFit="1" customWidth="1"/>
    <col min="15" max="15" width="10.375" bestFit="1" customWidth="1"/>
    <col min="16" max="16" width="10.5" bestFit="1" customWidth="1"/>
    <col min="21" max="21" width="9" customWidth="1"/>
  </cols>
  <sheetData>
    <row r="1" spans="1:19" ht="26.25" customHeight="1" x14ac:dyDescent="0.3">
      <c r="A1" s="45" t="s">
        <v>33</v>
      </c>
      <c r="B1" s="45" t="s">
        <v>36</v>
      </c>
      <c r="C1" s="45" t="s">
        <v>37</v>
      </c>
      <c r="D1" s="45" t="s">
        <v>202</v>
      </c>
      <c r="E1" s="45" t="s">
        <v>211</v>
      </c>
      <c r="F1" s="45" t="s">
        <v>61</v>
      </c>
      <c r="G1" s="45" t="s">
        <v>41</v>
      </c>
    </row>
    <row r="2" spans="1:19" ht="16.5" customHeight="1" x14ac:dyDescent="0.3">
      <c r="A2" s="44" t="s">
        <v>39</v>
      </c>
      <c r="B2" s="42" t="s">
        <v>1</v>
      </c>
      <c r="C2" s="41" t="s">
        <v>40</v>
      </c>
      <c r="D2" s="42" t="s">
        <v>205</v>
      </c>
      <c r="E2" s="16" t="s">
        <v>16</v>
      </c>
      <c r="F2" s="17">
        <v>0.01</v>
      </c>
      <c r="G2" s="18">
        <v>1</v>
      </c>
    </row>
    <row r="3" spans="1:19" x14ac:dyDescent="0.3">
      <c r="A3" s="44" t="s">
        <v>42</v>
      </c>
      <c r="B3" s="1" t="s">
        <v>2</v>
      </c>
      <c r="C3" s="41" t="s">
        <v>40</v>
      </c>
      <c r="D3" s="42" t="s">
        <v>203</v>
      </c>
      <c r="E3" s="16" t="s">
        <v>25</v>
      </c>
      <c r="F3" s="17">
        <v>0.02</v>
      </c>
      <c r="G3" s="18">
        <v>2</v>
      </c>
    </row>
    <row r="4" spans="1:19" x14ac:dyDescent="0.3">
      <c r="A4" s="44" t="s">
        <v>43</v>
      </c>
      <c r="B4" s="1" t="s">
        <v>3</v>
      </c>
      <c r="C4" s="41" t="s">
        <v>40</v>
      </c>
      <c r="D4" s="42" t="s">
        <v>204</v>
      </c>
      <c r="E4" s="16" t="s">
        <v>24</v>
      </c>
      <c r="F4" s="17">
        <v>0.01</v>
      </c>
      <c r="G4" s="18">
        <v>1</v>
      </c>
    </row>
    <row r="5" spans="1:19" x14ac:dyDescent="0.3">
      <c r="A5" s="44" t="s">
        <v>44</v>
      </c>
      <c r="B5" s="1" t="s">
        <v>4</v>
      </c>
      <c r="C5" s="41" t="s">
        <v>40</v>
      </c>
      <c r="D5" s="42" t="s">
        <v>206</v>
      </c>
      <c r="E5" s="16" t="s">
        <v>19</v>
      </c>
      <c r="F5" s="17">
        <v>0.01</v>
      </c>
      <c r="G5" s="18">
        <v>1</v>
      </c>
    </row>
    <row r="6" spans="1:19" x14ac:dyDescent="0.3">
      <c r="A6" s="44" t="s">
        <v>45</v>
      </c>
      <c r="B6" s="1" t="s">
        <v>57</v>
      </c>
      <c r="C6" s="41" t="s">
        <v>40</v>
      </c>
      <c r="D6" s="42" t="s">
        <v>207</v>
      </c>
      <c r="E6" s="16" t="s">
        <v>15</v>
      </c>
      <c r="F6" s="19">
        <v>1E-3</v>
      </c>
      <c r="G6" s="18">
        <v>0.1</v>
      </c>
    </row>
    <row r="7" spans="1:19" x14ac:dyDescent="0.3">
      <c r="A7" s="44" t="s">
        <v>46</v>
      </c>
      <c r="B7" s="1" t="s">
        <v>5</v>
      </c>
      <c r="C7" s="41" t="s">
        <v>40</v>
      </c>
      <c r="D7" s="42" t="s">
        <v>208</v>
      </c>
      <c r="E7" s="16" t="s">
        <v>23</v>
      </c>
      <c r="F7" s="19">
        <v>1E-3</v>
      </c>
      <c r="G7" s="18">
        <v>0.1</v>
      </c>
    </row>
    <row r="8" spans="1:19" x14ac:dyDescent="0.3">
      <c r="A8" s="44" t="s">
        <v>47</v>
      </c>
      <c r="B8" s="1" t="s">
        <v>6</v>
      </c>
      <c r="C8" s="41" t="s">
        <v>40</v>
      </c>
      <c r="D8" s="42" t="s">
        <v>209</v>
      </c>
      <c r="E8" s="16" t="s">
        <v>22</v>
      </c>
      <c r="F8" s="19">
        <v>1E-3</v>
      </c>
      <c r="G8" s="18">
        <v>0.1</v>
      </c>
      <c r="S8" s="16" t="s">
        <v>16</v>
      </c>
    </row>
    <row r="9" spans="1:19" x14ac:dyDescent="0.3">
      <c r="A9" s="44" t="s">
        <v>48</v>
      </c>
      <c r="B9" s="1" t="s">
        <v>7</v>
      </c>
      <c r="C9" s="41" t="s">
        <v>40</v>
      </c>
      <c r="D9" s="42" t="s">
        <v>210</v>
      </c>
      <c r="E9" s="16" t="s">
        <v>18</v>
      </c>
      <c r="F9" s="17">
        <v>0.02</v>
      </c>
      <c r="G9" s="18">
        <v>2</v>
      </c>
      <c r="S9" s="16" t="s">
        <v>25</v>
      </c>
    </row>
    <row r="10" spans="1:19" ht="16.5" customHeight="1" x14ac:dyDescent="0.3">
      <c r="S10" s="16" t="s">
        <v>24</v>
      </c>
    </row>
    <row r="11" spans="1:19" ht="16.5" customHeight="1" x14ac:dyDescent="0.3">
      <c r="S11" s="16" t="s">
        <v>19</v>
      </c>
    </row>
    <row r="12" spans="1:19" x14ac:dyDescent="0.3">
      <c r="S12" s="16" t="s">
        <v>15</v>
      </c>
    </row>
    <row r="13" spans="1:19" x14ac:dyDescent="0.3">
      <c r="A13" s="45" t="s">
        <v>33</v>
      </c>
      <c r="B13" s="45" t="s">
        <v>36</v>
      </c>
      <c r="C13" s="45" t="s">
        <v>37</v>
      </c>
      <c r="D13" s="45" t="s">
        <v>202</v>
      </c>
      <c r="E13" s="45" t="s">
        <v>211</v>
      </c>
      <c r="F13" s="43" t="s">
        <v>61</v>
      </c>
      <c r="G13" s="43" t="s">
        <v>158</v>
      </c>
      <c r="H13" s="43" t="s">
        <v>166</v>
      </c>
      <c r="I13" s="43" t="s">
        <v>167</v>
      </c>
      <c r="S13" s="16" t="s">
        <v>23</v>
      </c>
    </row>
    <row r="14" spans="1:19" x14ac:dyDescent="0.3">
      <c r="A14" s="44" t="s">
        <v>39</v>
      </c>
      <c r="B14" s="57" t="s">
        <v>1</v>
      </c>
      <c r="C14" s="56" t="s">
        <v>40</v>
      </c>
      <c r="D14" s="57" t="s">
        <v>205</v>
      </c>
      <c r="E14" s="16" t="s">
        <v>16</v>
      </c>
      <c r="F14" s="47" t="s">
        <v>228</v>
      </c>
      <c r="G14" s="1">
        <v>15</v>
      </c>
      <c r="H14" s="1">
        <v>4801</v>
      </c>
      <c r="I14" s="56" t="s">
        <v>227</v>
      </c>
      <c r="S14" s="16" t="s">
        <v>22</v>
      </c>
    </row>
    <row r="15" spans="1:19" x14ac:dyDescent="0.3">
      <c r="A15" s="44" t="s">
        <v>42</v>
      </c>
      <c r="B15" s="1" t="s">
        <v>2</v>
      </c>
      <c r="C15" s="56" t="s">
        <v>40</v>
      </c>
      <c r="D15" s="57" t="s">
        <v>203</v>
      </c>
      <c r="E15" s="16" t="s">
        <v>25</v>
      </c>
      <c r="F15" s="47" t="s">
        <v>228</v>
      </c>
      <c r="G15" s="1">
        <v>15</v>
      </c>
      <c r="H15" s="1">
        <v>4801</v>
      </c>
      <c r="I15" s="56" t="s">
        <v>227</v>
      </c>
      <c r="S15" s="16" t="s">
        <v>18</v>
      </c>
    </row>
    <row r="16" spans="1:19" x14ac:dyDescent="0.3">
      <c r="A16" s="44" t="s">
        <v>43</v>
      </c>
      <c r="B16" s="1" t="s">
        <v>3</v>
      </c>
      <c r="C16" s="56" t="s">
        <v>40</v>
      </c>
      <c r="D16" s="57" t="s">
        <v>204</v>
      </c>
      <c r="E16" s="16" t="s">
        <v>24</v>
      </c>
      <c r="F16" s="47" t="s">
        <v>228</v>
      </c>
      <c r="G16" s="1">
        <v>15</v>
      </c>
      <c r="H16" s="1">
        <v>4801</v>
      </c>
      <c r="I16" s="56" t="s">
        <v>227</v>
      </c>
      <c r="S16" s="16" t="s">
        <v>15</v>
      </c>
    </row>
    <row r="17" spans="1:19" x14ac:dyDescent="0.3">
      <c r="A17" s="44" t="s">
        <v>44</v>
      </c>
      <c r="B17" s="1" t="s">
        <v>4</v>
      </c>
      <c r="C17" s="56" t="s">
        <v>40</v>
      </c>
      <c r="D17" s="57" t="s">
        <v>206</v>
      </c>
      <c r="E17" s="16" t="s">
        <v>19</v>
      </c>
      <c r="F17" s="47" t="s">
        <v>228</v>
      </c>
      <c r="G17" s="1">
        <v>15</v>
      </c>
      <c r="H17" s="1">
        <v>4801</v>
      </c>
      <c r="I17" s="56" t="s">
        <v>227</v>
      </c>
      <c r="S17" s="16" t="s">
        <v>16</v>
      </c>
    </row>
    <row r="18" spans="1:19" x14ac:dyDescent="0.3">
      <c r="A18" s="44" t="s">
        <v>45</v>
      </c>
      <c r="B18" s="1" t="s">
        <v>57</v>
      </c>
      <c r="C18" s="56" t="s">
        <v>40</v>
      </c>
      <c r="D18" s="57" t="s">
        <v>207</v>
      </c>
      <c r="E18" s="16" t="s">
        <v>15</v>
      </c>
      <c r="F18" s="47" t="s">
        <v>228</v>
      </c>
      <c r="G18" s="1">
        <v>15</v>
      </c>
      <c r="H18" s="1">
        <v>4801</v>
      </c>
      <c r="I18" s="56" t="s">
        <v>227</v>
      </c>
      <c r="S18" s="16" t="s">
        <v>17</v>
      </c>
    </row>
    <row r="19" spans="1:19" x14ac:dyDescent="0.3">
      <c r="A19" s="44" t="s">
        <v>46</v>
      </c>
      <c r="B19" s="1" t="s">
        <v>5</v>
      </c>
      <c r="C19" s="56" t="s">
        <v>40</v>
      </c>
      <c r="D19" s="57" t="s">
        <v>208</v>
      </c>
      <c r="E19" s="16" t="s">
        <v>23</v>
      </c>
      <c r="F19" s="47" t="s">
        <v>228</v>
      </c>
      <c r="G19" s="1">
        <v>15</v>
      </c>
      <c r="H19" s="1">
        <v>4801</v>
      </c>
      <c r="I19" s="56" t="s">
        <v>227</v>
      </c>
      <c r="S19" s="16" t="s">
        <v>18</v>
      </c>
    </row>
    <row r="20" spans="1:19" x14ac:dyDescent="0.3">
      <c r="A20" s="44" t="s">
        <v>47</v>
      </c>
      <c r="B20" s="1" t="s">
        <v>6</v>
      </c>
      <c r="C20" s="56" t="s">
        <v>40</v>
      </c>
      <c r="D20" s="57" t="s">
        <v>209</v>
      </c>
      <c r="E20" s="16" t="s">
        <v>22</v>
      </c>
      <c r="F20" s="47" t="s">
        <v>228</v>
      </c>
      <c r="G20" s="1">
        <v>15</v>
      </c>
      <c r="H20" s="1">
        <v>4801</v>
      </c>
      <c r="I20" s="56" t="s">
        <v>227</v>
      </c>
      <c r="S20" s="16" t="s">
        <v>19</v>
      </c>
    </row>
    <row r="21" spans="1:19" x14ac:dyDescent="0.3">
      <c r="A21" s="44" t="s">
        <v>48</v>
      </c>
      <c r="B21" s="1" t="s">
        <v>7</v>
      </c>
      <c r="C21" s="56" t="s">
        <v>40</v>
      </c>
      <c r="D21" s="57" t="s">
        <v>210</v>
      </c>
      <c r="E21" s="16" t="s">
        <v>18</v>
      </c>
      <c r="F21" s="47" t="s">
        <v>228</v>
      </c>
      <c r="G21" s="1">
        <v>15</v>
      </c>
      <c r="H21" s="1">
        <v>4801</v>
      </c>
      <c r="I21" s="56" t="s">
        <v>227</v>
      </c>
      <c r="S21" s="16" t="s">
        <v>20</v>
      </c>
    </row>
    <row r="22" spans="1:19" ht="16.5" customHeight="1" x14ac:dyDescent="0.3">
      <c r="C22" s="35"/>
      <c r="S22" s="16" t="s">
        <v>21</v>
      </c>
    </row>
    <row r="23" spans="1:19" ht="16.5" customHeight="1" x14ac:dyDescent="0.3">
      <c r="C23" s="35"/>
      <c r="S23" s="16" t="s">
        <v>22</v>
      </c>
    </row>
    <row r="24" spans="1:19" x14ac:dyDescent="0.3">
      <c r="C24" s="35"/>
    </row>
    <row r="25" spans="1:19" x14ac:dyDescent="0.3">
      <c r="C25" s="35"/>
    </row>
    <row r="26" spans="1:19" x14ac:dyDescent="0.3">
      <c r="C26" s="35"/>
    </row>
    <row r="27" spans="1:19" x14ac:dyDescent="0.3">
      <c r="C27" s="35"/>
    </row>
    <row r="28" spans="1:19" x14ac:dyDescent="0.3">
      <c r="C28" s="35"/>
    </row>
    <row r="29" spans="1:19" x14ac:dyDescent="0.3">
      <c r="C29" s="35"/>
    </row>
    <row r="30" spans="1:19" x14ac:dyDescent="0.3">
      <c r="C30" s="35"/>
    </row>
    <row r="31" spans="1:19" x14ac:dyDescent="0.3">
      <c r="C31" s="35"/>
    </row>
    <row r="32" spans="1:19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  <row r="37" spans="3:3" x14ac:dyDescent="0.3">
      <c r="C37" s="35"/>
    </row>
    <row r="38" spans="3:3" x14ac:dyDescent="0.3">
      <c r="C38" s="35"/>
    </row>
    <row r="39" spans="3:3" x14ac:dyDescent="0.3">
      <c r="C39" s="35"/>
    </row>
    <row r="40" spans="3:3" x14ac:dyDescent="0.3">
      <c r="C40" s="35"/>
    </row>
    <row r="41" spans="3:3" x14ac:dyDescent="0.3">
      <c r="C41" s="35"/>
    </row>
    <row r="42" spans="3:3" x14ac:dyDescent="0.3">
      <c r="C42" s="35"/>
    </row>
    <row r="43" spans="3:3" x14ac:dyDescent="0.3">
      <c r="C43" s="35"/>
    </row>
    <row r="44" spans="3:3" x14ac:dyDescent="0.3">
      <c r="C44" s="35"/>
    </row>
    <row r="45" spans="3:3" x14ac:dyDescent="0.3">
      <c r="C45" s="35"/>
    </row>
    <row r="46" spans="3:3" x14ac:dyDescent="0.3">
      <c r="C46" s="35"/>
    </row>
    <row r="47" spans="3:3" x14ac:dyDescent="0.3">
      <c r="C47" s="35"/>
    </row>
    <row r="48" spans="3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  <row r="65" spans="3:3" x14ac:dyDescent="0.3">
      <c r="C65" s="35"/>
    </row>
    <row r="66" spans="3:3" x14ac:dyDescent="0.3">
      <c r="C66" s="35"/>
    </row>
    <row r="67" spans="3:3" x14ac:dyDescent="0.3">
      <c r="C67" s="35"/>
    </row>
    <row r="68" spans="3:3" x14ac:dyDescent="0.3">
      <c r="C68" s="35"/>
    </row>
    <row r="69" spans="3:3" x14ac:dyDescent="0.3">
      <c r="C69" s="35"/>
    </row>
    <row r="70" spans="3:3" x14ac:dyDescent="0.3">
      <c r="C70" s="35"/>
    </row>
    <row r="71" spans="3:3" x14ac:dyDescent="0.3">
      <c r="C71" s="35"/>
    </row>
    <row r="72" spans="3:3" x14ac:dyDescent="0.3">
      <c r="C72" s="35"/>
    </row>
    <row r="73" spans="3:3" x14ac:dyDescent="0.3">
      <c r="C73" s="35"/>
    </row>
    <row r="74" spans="3:3" x14ac:dyDescent="0.3">
      <c r="C74" s="35"/>
    </row>
    <row r="75" spans="3:3" x14ac:dyDescent="0.3">
      <c r="C75" s="35"/>
    </row>
    <row r="76" spans="3:3" x14ac:dyDescent="0.3">
      <c r="C76" s="35"/>
    </row>
    <row r="77" spans="3:3" x14ac:dyDescent="0.3">
      <c r="C77" s="35"/>
    </row>
    <row r="78" spans="3:3" x14ac:dyDescent="0.3">
      <c r="C78" s="35"/>
    </row>
    <row r="79" spans="3:3" x14ac:dyDescent="0.3">
      <c r="C79" s="35"/>
    </row>
    <row r="80" spans="3:3" x14ac:dyDescent="0.3">
      <c r="C80" s="35"/>
    </row>
    <row r="81" spans="3:3" x14ac:dyDescent="0.3">
      <c r="C81" s="35"/>
    </row>
    <row r="82" spans="3:3" x14ac:dyDescent="0.3">
      <c r="C82" s="35"/>
    </row>
    <row r="83" spans="3:3" x14ac:dyDescent="0.3">
      <c r="C83" s="35"/>
    </row>
    <row r="84" spans="3:3" x14ac:dyDescent="0.3">
      <c r="C84" s="35"/>
    </row>
    <row r="85" spans="3:3" x14ac:dyDescent="0.3">
      <c r="C85" s="35"/>
    </row>
    <row r="86" spans="3:3" x14ac:dyDescent="0.3">
      <c r="C86" s="35"/>
    </row>
    <row r="87" spans="3:3" x14ac:dyDescent="0.3">
      <c r="C87" s="35"/>
    </row>
    <row r="88" spans="3:3" x14ac:dyDescent="0.3">
      <c r="C88" s="35"/>
    </row>
    <row r="89" spans="3:3" x14ac:dyDescent="0.3">
      <c r="C89" s="35"/>
    </row>
    <row r="90" spans="3:3" x14ac:dyDescent="0.3">
      <c r="C90" s="35"/>
    </row>
    <row r="91" spans="3:3" x14ac:dyDescent="0.3">
      <c r="C91" s="35"/>
    </row>
    <row r="92" spans="3:3" x14ac:dyDescent="0.3">
      <c r="C92" s="35"/>
    </row>
    <row r="93" spans="3:3" x14ac:dyDescent="0.3">
      <c r="C93" s="35"/>
    </row>
    <row r="94" spans="3:3" x14ac:dyDescent="0.3">
      <c r="C94" s="35"/>
    </row>
    <row r="95" spans="3:3" x14ac:dyDescent="0.3">
      <c r="C95" s="35"/>
    </row>
    <row r="96" spans="3:3" x14ac:dyDescent="0.3">
      <c r="C96" s="35"/>
    </row>
    <row r="97" spans="3:3" x14ac:dyDescent="0.3">
      <c r="C97" s="35"/>
    </row>
    <row r="98" spans="3:3" x14ac:dyDescent="0.3">
      <c r="C98" s="35"/>
    </row>
    <row r="99" spans="3:3" x14ac:dyDescent="0.3">
      <c r="C99" s="35"/>
    </row>
    <row r="100" spans="3:3" x14ac:dyDescent="0.3">
      <c r="C100" s="35"/>
    </row>
    <row r="101" spans="3:3" x14ac:dyDescent="0.3">
      <c r="C101" s="35"/>
    </row>
    <row r="102" spans="3:3" x14ac:dyDescent="0.3">
      <c r="C102" s="35"/>
    </row>
    <row r="103" spans="3:3" x14ac:dyDescent="0.3">
      <c r="C103" s="35"/>
    </row>
    <row r="104" spans="3:3" x14ac:dyDescent="0.3">
      <c r="C104" s="35"/>
    </row>
    <row r="105" spans="3:3" x14ac:dyDescent="0.3">
      <c r="C105" s="35"/>
    </row>
    <row r="106" spans="3:3" x14ac:dyDescent="0.3">
      <c r="C106" s="35"/>
    </row>
    <row r="107" spans="3:3" x14ac:dyDescent="0.3">
      <c r="C107" s="35"/>
    </row>
    <row r="108" spans="3:3" x14ac:dyDescent="0.3">
      <c r="C108" s="35"/>
    </row>
    <row r="109" spans="3:3" x14ac:dyDescent="0.3">
      <c r="C109" s="35"/>
    </row>
    <row r="110" spans="3:3" x14ac:dyDescent="0.3">
      <c r="C110" s="35"/>
    </row>
    <row r="111" spans="3:3" x14ac:dyDescent="0.3">
      <c r="C111" s="3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전체 시스템</vt:lpstr>
      <vt:lpstr>Sheet2</vt:lpstr>
      <vt:lpstr>훈련 DB</vt:lpstr>
      <vt:lpstr>몬스터 시스템</vt:lpstr>
      <vt:lpstr>몬스터DB</vt:lpstr>
      <vt:lpstr>무기 시스템</vt:lpstr>
      <vt:lpstr>무기 DB</vt:lpstr>
      <vt:lpstr>보물 시스템</vt:lpstr>
      <vt:lpstr>보물</vt:lpstr>
      <vt:lpstr>스폐셜 보물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2020-10-02T22:27:04Z</dcterms:modified>
</cp:coreProperties>
</file>