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amProject1\게임 기획파일\"/>
    </mc:Choice>
  </mc:AlternateContent>
  <bookViews>
    <workbookView xWindow="1905" yWindow="390" windowWidth="17205" windowHeight="14670" tabRatio="599" firstSheet="2" activeTab="3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D27" i="14" l="1"/>
  <c r="E27" i="14"/>
  <c r="F27" i="14"/>
  <c r="G27" i="14"/>
  <c r="H27" i="14" s="1"/>
  <c r="I27" i="14" s="1"/>
  <c r="J27" i="14" s="1"/>
  <c r="K27" i="14" s="1"/>
  <c r="L27" i="14" s="1"/>
  <c r="D20" i="14"/>
  <c r="E20" i="14"/>
  <c r="F20" i="14"/>
  <c r="G20" i="14"/>
  <c r="H20" i="14" s="1"/>
  <c r="I20" i="14" s="1"/>
  <c r="J20" i="14" s="1"/>
  <c r="K20" i="14" s="1"/>
  <c r="L20" i="14" s="1"/>
  <c r="C20" i="14"/>
  <c r="E19" i="14"/>
  <c r="F19" i="14" s="1"/>
  <c r="G19" i="14" s="1"/>
  <c r="H19" i="14" s="1"/>
  <c r="I19" i="14" s="1"/>
  <c r="J19" i="14" s="1"/>
  <c r="K19" i="14" s="1"/>
  <c r="L19" i="14" s="1"/>
  <c r="D19" i="14"/>
  <c r="C19" i="14"/>
  <c r="E18" i="14"/>
  <c r="F18" i="14" s="1"/>
  <c r="G18" i="14" s="1"/>
  <c r="H18" i="14" s="1"/>
  <c r="I18" i="14" s="1"/>
  <c r="J18" i="14" s="1"/>
  <c r="K18" i="14" s="1"/>
  <c r="L18" i="14" s="1"/>
  <c r="D18" i="14"/>
  <c r="C18" i="14"/>
  <c r="F17" i="14"/>
  <c r="G17" i="14" s="1"/>
  <c r="H17" i="14" s="1"/>
  <c r="I17" i="14" s="1"/>
  <c r="J17" i="14" s="1"/>
  <c r="K17" i="14" s="1"/>
  <c r="L17" i="14" s="1"/>
  <c r="E17" i="14"/>
  <c r="E16" i="10" l="1"/>
  <c r="E10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G6" i="9"/>
  <c r="H6" i="9" s="1"/>
  <c r="I6" i="9" s="1"/>
  <c r="J6" i="9" s="1"/>
  <c r="K6" i="9" s="1"/>
  <c r="L6" i="9" s="1"/>
  <c r="M6" i="9" s="1"/>
  <c r="N6" i="9" s="1"/>
  <c r="O6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F10" i="9" s="1"/>
  <c r="O5" i="9"/>
  <c r="K5" i="9"/>
  <c r="L5" i="9" s="1"/>
  <c r="M5" i="9" s="1"/>
  <c r="N5" i="9" s="1"/>
  <c r="G5" i="9"/>
  <c r="H5" i="9" s="1"/>
  <c r="I5" i="9" s="1"/>
  <c r="J5" i="9" s="1"/>
  <c r="L4" i="9"/>
  <c r="M4" i="9" s="1"/>
  <c r="N4" i="9" s="1"/>
  <c r="O4" i="9" s="1"/>
  <c r="H4" i="9"/>
  <c r="I4" i="9" s="1"/>
  <c r="J4" i="9" s="1"/>
  <c r="K4" i="9" s="1"/>
  <c r="G4" i="9"/>
  <c r="I3" i="9"/>
  <c r="J3" i="9" s="1"/>
  <c r="K3" i="9" s="1"/>
  <c r="L3" i="9" s="1"/>
  <c r="M3" i="9" s="1"/>
  <c r="N3" i="9" s="1"/>
  <c r="O3" i="9" s="1"/>
  <c r="H3" i="9"/>
  <c r="G3" i="9"/>
  <c r="H2" i="9"/>
  <c r="I2" i="9" s="1"/>
  <c r="J2" i="9" s="1"/>
  <c r="K2" i="9" s="1"/>
  <c r="L2" i="9" s="1"/>
  <c r="M2" i="9" s="1"/>
  <c r="N2" i="9" s="1"/>
  <c r="G36" i="7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6" i="7"/>
  <c r="E36" i="7" s="1"/>
  <c r="F36" i="7" s="1"/>
  <c r="F35" i="7"/>
  <c r="G35" i="7" s="1"/>
  <c r="H35" i="7" s="1"/>
  <c r="I35" i="7" s="1"/>
  <c r="J35" i="7" s="1"/>
  <c r="K35" i="7" s="1"/>
  <c r="L35" i="7" s="1"/>
  <c r="E35" i="7"/>
  <c r="D35" i="7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I32" i="7"/>
  <c r="J32" i="7" s="1"/>
  <c r="K32" i="7" s="1"/>
  <c r="E32" i="7"/>
  <c r="F32" i="7" s="1"/>
  <c r="G32" i="7" s="1"/>
  <c r="H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4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E3" i="6"/>
  <c r="D3" i="6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F17" i="2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7" i="2"/>
  <c r="C21" i="14" l="1"/>
  <c r="D21" i="14" s="1"/>
  <c r="E21" i="14" s="1"/>
  <c r="F21" i="14" s="1"/>
  <c r="G21" i="14" s="1"/>
  <c r="H21" i="14" s="1"/>
  <c r="I21" i="14" s="1"/>
  <c r="J21" i="14" s="1"/>
  <c r="K21" i="14" s="1"/>
  <c r="L21" i="14" s="1"/>
  <c r="G10" i="9"/>
  <c r="H10" i="9" s="1"/>
  <c r="I10" i="9" s="1"/>
  <c r="J10" i="9" s="1"/>
  <c r="K10" i="9" s="1"/>
  <c r="L10" i="9" s="1"/>
  <c r="M10" i="9" s="1"/>
  <c r="N10" i="9" s="1"/>
  <c r="O10" i="9" s="1"/>
  <c r="F11" i="9"/>
  <c r="B4" i="6"/>
  <c r="F16" i="10"/>
  <c r="G16" i="10" s="1"/>
  <c r="H16" i="10" s="1"/>
  <c r="I16" i="10" s="1"/>
  <c r="J16" i="10" s="1"/>
  <c r="K16" i="10" s="1"/>
  <c r="L16" i="10" s="1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G27" i="10" l="1"/>
  <c r="C4" i="6"/>
  <c r="B5" i="6"/>
  <c r="F12" i="9"/>
  <c r="G11" i="9"/>
  <c r="H11" i="9" s="1"/>
  <c r="I11" i="9" s="1"/>
  <c r="J11" i="9" s="1"/>
  <c r="K11" i="9" s="1"/>
  <c r="L11" i="9" s="1"/>
  <c r="M11" i="9" s="1"/>
  <c r="N11" i="9" s="1"/>
  <c r="O11" i="9" s="1"/>
  <c r="C22" i="14" l="1"/>
  <c r="D22" i="14" s="1"/>
  <c r="E22" i="14" s="1"/>
  <c r="F22" i="14" s="1"/>
  <c r="G22" i="14" s="1"/>
  <c r="H22" i="14" s="1"/>
  <c r="I22" i="14" s="1"/>
  <c r="J22" i="14" s="1"/>
  <c r="K22" i="14" s="1"/>
  <c r="L22" i="14" s="1"/>
  <c r="C5" i="6"/>
  <c r="B6" i="6"/>
  <c r="F13" i="9"/>
  <c r="G12" i="9"/>
  <c r="H12" i="9" s="1"/>
  <c r="I12" i="9" s="1"/>
  <c r="J12" i="9" s="1"/>
  <c r="K12" i="9" s="1"/>
  <c r="L12" i="9" s="1"/>
  <c r="M12" i="9" s="1"/>
  <c r="N12" i="9" s="1"/>
  <c r="O12" i="9" s="1"/>
  <c r="G13" i="9" l="1"/>
  <c r="H13" i="9" s="1"/>
  <c r="I13" i="9" s="1"/>
  <c r="J13" i="9" s="1"/>
  <c r="K13" i="9" s="1"/>
  <c r="L13" i="9" s="1"/>
  <c r="M13" i="9" s="1"/>
  <c r="N13" i="9" s="1"/>
  <c r="O13" i="9" s="1"/>
  <c r="F14" i="9"/>
  <c r="C6" i="6"/>
  <c r="B7" i="6"/>
  <c r="C23" i="14" l="1"/>
  <c r="D23" i="14" s="1"/>
  <c r="E23" i="14" s="1"/>
  <c r="F23" i="14" s="1"/>
  <c r="G23" i="14" s="1"/>
  <c r="H23" i="14" s="1"/>
  <c r="I23" i="14" s="1"/>
  <c r="J23" i="14" s="1"/>
  <c r="K23" i="14" s="1"/>
  <c r="L23" i="14" s="1"/>
  <c r="C7" i="6"/>
  <c r="B8" i="6"/>
  <c r="G14" i="9"/>
  <c r="H14" i="9" s="1"/>
  <c r="I14" i="9" s="1"/>
  <c r="J14" i="9" s="1"/>
  <c r="K14" i="9" s="1"/>
  <c r="L14" i="9" s="1"/>
  <c r="M14" i="9" s="1"/>
  <c r="N14" i="9" s="1"/>
  <c r="O14" i="9" s="1"/>
  <c r="F15" i="9"/>
  <c r="F16" i="9" l="1"/>
  <c r="G15" i="9"/>
  <c r="H15" i="9" s="1"/>
  <c r="I15" i="9" s="1"/>
  <c r="J15" i="9" s="1"/>
  <c r="K15" i="9" s="1"/>
  <c r="L15" i="9" s="1"/>
  <c r="M15" i="9" s="1"/>
  <c r="N15" i="9" s="1"/>
  <c r="O15" i="9" s="1"/>
  <c r="C8" i="6"/>
  <c r="B9" i="6"/>
  <c r="C24" i="14" l="1"/>
  <c r="D24" i="14" s="1"/>
  <c r="E24" i="14" s="1"/>
  <c r="F24" i="14" s="1"/>
  <c r="G24" i="14" s="1"/>
  <c r="H24" i="14" s="1"/>
  <c r="I24" i="14" s="1"/>
  <c r="J24" i="14" s="1"/>
  <c r="K24" i="14" s="1"/>
  <c r="L24" i="14" s="1"/>
  <c r="C9" i="6"/>
  <c r="B10" i="6"/>
  <c r="F17" i="9"/>
  <c r="G16" i="9"/>
  <c r="H16" i="9" s="1"/>
  <c r="I16" i="9" s="1"/>
  <c r="J16" i="9" s="1"/>
  <c r="K16" i="9" s="1"/>
  <c r="L16" i="9" s="1"/>
  <c r="M16" i="9" s="1"/>
  <c r="N16" i="9" s="1"/>
  <c r="O16" i="9" s="1"/>
  <c r="C25" i="14" l="1"/>
  <c r="D25" i="14" s="1"/>
  <c r="E25" i="14" s="1"/>
  <c r="F25" i="14" s="1"/>
  <c r="G25" i="14" s="1"/>
  <c r="H25" i="14" s="1"/>
  <c r="I25" i="14" s="1"/>
  <c r="J25" i="14" s="1"/>
  <c r="K25" i="14" s="1"/>
  <c r="L25" i="14" s="1"/>
  <c r="G17" i="9"/>
  <c r="H17" i="9" s="1"/>
  <c r="I17" i="9" s="1"/>
  <c r="J17" i="9" s="1"/>
  <c r="K17" i="9" s="1"/>
  <c r="L17" i="9" s="1"/>
  <c r="M17" i="9" s="1"/>
  <c r="N17" i="9" s="1"/>
  <c r="O17" i="9" s="1"/>
  <c r="F18" i="9"/>
  <c r="C10" i="6"/>
  <c r="B11" i="6"/>
  <c r="C26" i="14" l="1"/>
  <c r="C11" i="6"/>
  <c r="B12" i="6"/>
  <c r="G18" i="9"/>
  <c r="H18" i="9" s="1"/>
  <c r="I18" i="9" s="1"/>
  <c r="J18" i="9" s="1"/>
  <c r="K18" i="9" s="1"/>
  <c r="L18" i="9" s="1"/>
  <c r="M18" i="9" s="1"/>
  <c r="N18" i="9" s="1"/>
  <c r="O18" i="9" s="1"/>
  <c r="F19" i="9"/>
  <c r="D26" i="14" l="1"/>
  <c r="E26" i="14" s="1"/>
  <c r="F26" i="14" s="1"/>
  <c r="G26" i="14" s="1"/>
  <c r="H26" i="14" s="1"/>
  <c r="I26" i="14" s="1"/>
  <c r="J26" i="14" s="1"/>
  <c r="K26" i="14" s="1"/>
  <c r="L26" i="14" s="1"/>
  <c r="C27" i="14" s="1"/>
  <c r="F20" i="9"/>
  <c r="G19" i="9"/>
  <c r="H19" i="9" s="1"/>
  <c r="I19" i="9" s="1"/>
  <c r="J19" i="9" s="1"/>
  <c r="K19" i="9" s="1"/>
  <c r="L19" i="9" s="1"/>
  <c r="M19" i="9" s="1"/>
  <c r="N19" i="9" s="1"/>
  <c r="O19" i="9" s="1"/>
  <c r="C12" i="6"/>
  <c r="B13" i="6"/>
  <c r="C13" i="6" l="1"/>
  <c r="B14" i="6"/>
  <c r="F21" i="9"/>
  <c r="G21" i="9" s="1"/>
  <c r="H21" i="9" s="1"/>
  <c r="I21" i="9" s="1"/>
  <c r="J21" i="9" s="1"/>
  <c r="K21" i="9" s="1"/>
  <c r="L21" i="9" s="1"/>
  <c r="M21" i="9" s="1"/>
  <c r="N21" i="9" s="1"/>
  <c r="O21" i="9" s="1"/>
  <c r="G20" i="9"/>
  <c r="H20" i="9" s="1"/>
  <c r="I20" i="9" s="1"/>
  <c r="J20" i="9" s="1"/>
  <c r="K20" i="9" s="1"/>
  <c r="L20" i="9" s="1"/>
  <c r="M20" i="9" s="1"/>
  <c r="N20" i="9" s="1"/>
  <c r="O20" i="9" s="1"/>
  <c r="C14" i="6" l="1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</text>
    </comment>
  </commentList>
</comments>
</file>

<file path=xl/comments10.xml><?xml version="1.0" encoding="utf-8"?>
<comments xmlns="http://schemas.openxmlformats.org/spreadsheetml/2006/main">
  <authors>
    <author>고지완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1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2.xml><?xml version="1.0" encoding="utf-8"?>
<comments xmlns="http://schemas.openxmlformats.org/spreadsheetml/2006/main">
  <authors>
    <author>고지완</author>
  </authors>
  <commentLis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</commentList>
</comments>
</file>

<file path=xl/comments2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2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식량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레벨마다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>
  <authors>
    <author>고지완</author>
  </authors>
  <commentLis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H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>
  <authors>
    <author>고지완</author>
  </authors>
  <commentLis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sharedStrings.xml><?xml version="1.0" encoding="utf-8"?>
<sst xmlns="http://schemas.openxmlformats.org/spreadsheetml/2006/main" count="968" uniqueCount="539">
  <si>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</si>
  <si>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</si>
  <si>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</si>
  <si>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</si>
  <si>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</si>
  <si>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</si>
  <si>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</si>
  <si>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</si>
  <si>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</si>
  <si>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</si>
  <si>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</si>
  <si>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</si>
  <si>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</si>
  <si>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</si>
  <si>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</si>
  <si>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</si>
  <si>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</si>
  <si>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</si>
  <si>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</si>
  <si>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</si>
  <si>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</si>
  <si>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</si>
  <si>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</si>
  <si>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</si>
  <si>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</si>
  <si>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</si>
  <si>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</si>
  <si>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</si>
  <si>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</si>
  <si>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</si>
  <si>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</si>
  <si>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</si>
  <si>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</si>
  <si>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</si>
  <si>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</si>
  <si>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</si>
  <si>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</si>
  <si>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</si>
  <si>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</si>
  <si>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77.5A</t>
  </si>
  <si>
    <t>77.8A</t>
  </si>
  <si>
    <t>atk_2</t>
  </si>
  <si>
    <t>※ 보스 도감 시스템
처치한 보스를 스킬로 사용 할 수 있으며, 좌측하단에 있는 
버튼을 터치하여 버프 부여 &amp; 공격(플레이어 공격력 200%)을 한다.
(처치하지 않은 보스는 실루엣으로 표시)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</si>
  <si>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</si>
  <si>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</si>
  <si>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</si>
  <si>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</si>
  <si>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</si>
  <si>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</si>
  <si>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</si>
  <si>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</si>
  <si>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</si>
  <si>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</si>
  <si>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</si>
  <si>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</si>
  <si>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</si>
  <si>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</si>
  <si>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</si>
  <si>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</si>
  <si>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1.06 곱해진 값</t>
    </r>
    <r>
      <rPr>
        <sz val="11"/>
        <color rgb="FF000000"/>
        <rFont val="맑은 고딕"/>
        <family val="3"/>
        <charset val="129"/>
      </rPr>
      <t xml:space="preserve">으로 증가한다.
EX) 15 * 1.06 = 16 ▶ 16 * 1.06 = 17 ▶ 17 * 1.06 = 18 …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보물이 중복</t>
    </r>
    <r>
      <rPr>
        <sz val="11"/>
        <color rgb="FF000000"/>
        <rFont val="맑은 고딕"/>
        <family val="3"/>
        <charset val="129"/>
      </rPr>
      <t>될 시</t>
    </r>
    <r>
      <rPr>
        <b/>
        <u/>
        <sz val="11"/>
        <color rgb="FF000000"/>
        <rFont val="맑은 고딕"/>
        <family val="3"/>
        <charset val="129"/>
      </rPr>
      <t xml:space="preserve"> 레벨 업</t>
    </r>
    <r>
      <rPr>
        <sz val="11"/>
        <color rgb="FF000000"/>
        <rFont val="맑은 고딕"/>
        <family val="3"/>
        <charset val="129"/>
      </rPr>
      <t>한다.</t>
    </r>
    <r>
      <rPr>
        <b/>
        <sz val="11"/>
        <color rgb="FF000000"/>
        <rFont val="맑은 고딕"/>
        <family val="3"/>
        <charset val="129"/>
      </rPr>
      <t xml:space="preserve"> [ 최대 10Lv ] 
( 최대 레벨 달성 후 똑같은 보물이 나타날 시 지식으로 전환된다. )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</si>
  <si>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</si>
  <si>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</si>
  <si>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</si>
  <si>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</si>
  <si>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</si>
  <si>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</si>
  <si>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</si>
  <si>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</si>
  <si>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</si>
  <si>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</si>
  <si>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</si>
  <si>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</si>
  <si>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</si>
  <si>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</si>
  <si>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</si>
  <si>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</si>
  <si>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</si>
  <si>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</si>
  <si>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</si>
  <si>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</si>
  <si>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</si>
  <si>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</si>
  <si>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</si>
  <si>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</si>
  <si>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</si>
  <si>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</si>
  <si>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</si>
  <si>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</si>
  <si>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</si>
  <si>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</si>
  <si>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</si>
  <si>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</si>
  <si>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</si>
  <si>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</si>
  <si>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</si>
  <si>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</si>
  <si>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</si>
  <si>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</si>
  <si>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</si>
  <si>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</si>
  <si>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</si>
  <si>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</si>
  <si>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</si>
  <si>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</si>
  <si>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</si>
  <si>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</si>
  <si>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</si>
  <si>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</si>
  <si>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</si>
  <si>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</si>
  <si>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</si>
  <si>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</si>
  <si>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</si>
  <si>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</si>
  <si>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</si>
  <si>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</si>
  <si>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</si>
  <si>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</si>
  <si>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</si>
  <si>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</si>
  <si>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</si>
  <si>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</si>
  <si>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</si>
  <si>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</si>
  <si>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</si>
  <si>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</si>
  <si>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</si>
  <si>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</si>
  <si>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</si>
  <si>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</si>
  <si>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</si>
  <si>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</si>
  <si>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</si>
  <si>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</si>
  <si>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</si>
  <si>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</si>
  <si>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</si>
  <si>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</si>
  <si>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</si>
  <si>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</si>
  <si>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</si>
  <si>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</si>
  <si>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</si>
  <si>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</si>
  <si>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</si>
  <si>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</si>
  <si>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</si>
  <si>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</si>
  <si>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</si>
  <si>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</si>
  <si>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</si>
  <si>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</si>
  <si>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</si>
  <si>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</si>
  <si>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</si>
  <si>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</si>
  <si>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</si>
  <si>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</si>
  <si>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</si>
  <si>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</si>
  <si>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</si>
  <si>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</si>
  <si>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</si>
  <si>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</si>
  <si>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</si>
  <si>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</si>
  <si>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</si>
  <si>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</si>
  <si>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</si>
  <si>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</si>
  <si>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</si>
  <si>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</si>
  <si>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</si>
  <si>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</si>
  <si>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</si>
  <si>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</si>
  <si>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</si>
  <si>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</si>
  <si>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</si>
  <si>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</si>
  <si>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</si>
  <si>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</si>
  <si>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</si>
  <si>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</si>
  <si>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</si>
  <si>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</si>
  <si>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</si>
  <si>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</si>
  <si>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</si>
  <si>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</si>
  <si>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</si>
  <si>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</si>
  <si>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</si>
  <si>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</si>
  <si>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</si>
  <si>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</si>
  <si>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</si>
  <si>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</si>
  <si>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</si>
  <si>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</si>
  <si>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</si>
  <si>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</si>
  <si>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</si>
  <si>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</si>
  <si>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</si>
  <si>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</si>
  <si>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</si>
  <si>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</si>
  <si>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30를 기준으로 1.3배씩 증가</t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</si>
  <si>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</si>
  <si>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</si>
  <si>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</si>
  <si>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</si>
  <si>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</si>
  <si>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</si>
  <si>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</si>
  <si>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</si>
  <si>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</si>
  <si>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</si>
  <si>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</si>
  <si>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</si>
  <si>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</si>
  <si>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</si>
  <si>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</si>
  <si>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</si>
  <si>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</si>
  <si>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</si>
  <si>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</si>
  <si>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</si>
  <si>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</si>
  <si>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</si>
  <si>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</si>
  <si>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</si>
  <si>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</si>
  <si>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</si>
  <si>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</si>
  <si>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</si>
  <si>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</si>
  <si>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</si>
  <si>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</si>
  <si>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</si>
  <si>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</si>
  <si>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</si>
  <si>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</si>
  <si>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</si>
  <si>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</si>
  <si>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맹획 머리끼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</si>
  <si>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</si>
  <si>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</si>
  <si>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</si>
  <si>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</si>
  <si>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</si>
  <si>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</si>
  <si>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</si>
  <si>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</si>
  <si>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</si>
  <si>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</si>
  <si>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</si>
  <si>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</si>
  <si>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</si>
  <si>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</si>
  <si>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</si>
  <si>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</si>
  <si>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</si>
  <si>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</si>
  <si>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</si>
  <si>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</si>
  <si>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</si>
  <si>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</si>
  <si>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</si>
  <si>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</si>
  <si>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</si>
  <si>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</si>
  <si>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</si>
  <si>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</si>
  <si>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</si>
  <si>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</si>
  <si>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</si>
  <si>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</si>
  <si>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</si>
  <si>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</si>
  <si>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</si>
  <si>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</si>
  <si>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</si>
  <si>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</si>
  <si>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</si>
  <si>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</si>
  <si>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</si>
  <si>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</si>
  <si>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</si>
  <si>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</si>
  <si>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</si>
  <si>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</si>
  <si>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</si>
  <si>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</si>
  <si>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</si>
  <si>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</si>
  <si>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</si>
  <si>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</si>
  <si>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</si>
  <si>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</si>
  <si>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</si>
  <si>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</si>
  <si>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</si>
  <si>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</si>
  <si>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</si>
  <si>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</si>
  <si>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</si>
  <si>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</si>
  <si>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</si>
  <si>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</si>
  <si>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</si>
  <si>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</si>
  <si>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</si>
  <si>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</si>
  <si>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</si>
  <si>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</si>
  <si>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</si>
  <si>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</si>
  <si>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</si>
  <si>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</si>
  <si>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</si>
  <si>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</si>
  <si>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</si>
  <si>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</si>
  <si>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</si>
  <si>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</si>
  <si>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</si>
  <si>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</si>
  <si>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</si>
  <si>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</si>
  <si>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</si>
  <si>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</si>
  <si>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</si>
  <si>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</si>
  <si>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</si>
  <si>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</si>
  <si>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</si>
  <si>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</si>
  <si>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</si>
  <si>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</si>
  <si>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</si>
  <si>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</si>
  <si>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</si>
  <si>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</si>
  <si>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</si>
  <si>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</si>
  <si>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</si>
  <si>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</si>
  <si>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</si>
  <si>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</si>
  <si>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</si>
  <si>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</si>
  <si>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</si>
  <si>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</si>
  <si>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</si>
  <si>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</si>
  <si>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</si>
  <si>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</si>
  <si>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</si>
  <si>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</si>
  <si>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</si>
  <si>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</si>
  <si>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</si>
  <si>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</si>
  <si>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</si>
  <si>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</si>
  <si>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</si>
  <si>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</si>
  <si>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</si>
  <si>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</si>
  <si>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</si>
  <si>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</si>
  <si>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</si>
  <si>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</si>
  <si>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</si>
  <si>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</si>
  <si>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</si>
  <si>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</si>
  <si>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</si>
  <si>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</si>
  <si>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</si>
  <si>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</si>
  <si>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</si>
  <si>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</si>
  <si>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</si>
  <si>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</si>
  <si>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</si>
  <si>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</si>
  <si>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</si>
  <si>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</si>
  <si>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</si>
  <si>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</si>
  <si>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</si>
  <si>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</si>
  <si>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</si>
  <si>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</si>
  <si>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</si>
  <si>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</si>
  <si>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</si>
  <si>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</si>
  <si>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</si>
  <si>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</si>
  <si>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</si>
  <si>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</si>
  <si>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</si>
  <si>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</si>
  <si>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</si>
  <si>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</si>
  <si>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</si>
  <si>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1.5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</si>
  <si>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</si>
  <si>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</si>
  <si>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</si>
  <si>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</si>
  <si>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</si>
  <si>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</si>
  <si>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</si>
  <si>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</si>
  <si>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</si>
  <si>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</si>
  <si>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</si>
  <si>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</si>
  <si>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</si>
  <si>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</si>
  <si>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</si>
  <si>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</si>
  <si>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</si>
  <si>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</si>
  <si>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</si>
  <si>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</si>
  <si>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</si>
  <si>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</si>
  <si>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</si>
  <si>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</si>
  <si>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</si>
  <si>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</si>
  <si>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</si>
  <si>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</si>
  <si>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</si>
  <si>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</si>
  <si>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</si>
  <si>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</si>
  <si>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</si>
  <si>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</si>
  <si>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</si>
  <si>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</si>
  <si>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</si>
  <si>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</si>
  <si>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</si>
  <si>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</si>
  <si>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</si>
  <si>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</si>
  <si>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</si>
  <si>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</si>
  <si>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</si>
  <si>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</si>
  <si>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</si>
  <si>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</si>
  <si>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</si>
  <si>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</si>
  <si>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</si>
  <si>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</si>
  <si>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</si>
  <si>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</si>
  <si>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</si>
  <si>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※ 상점 구성
- 무기 스킨
플레이어가 전투에서 필요한 버프와 무기의 스킨을 제공한다.
- 복장 스킨
플레이어의 복장만 교체될 뿐 추가적인 효과를 지급하지 않는다.</t>
    <phoneticPr fontId="15" type="noConversion"/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</si>
  <si>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</si>
  <si>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</si>
  <si>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</si>
  <si>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</si>
  <si>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</si>
  <si>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</si>
  <si>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</si>
  <si>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</si>
  <si>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</si>
  <si>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</si>
  <si>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</si>
  <si>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</si>
  <si>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</si>
  <si>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</si>
  <si>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</si>
  <si>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</si>
  <si>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</si>
  <si>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</si>
  <si>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</si>
  <si>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</si>
  <si>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</si>
  <si>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</si>
  <si>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</si>
  <si>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</si>
  <si>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</si>
  <si>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</si>
  <si>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</si>
  <si>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</si>
  <si>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</si>
  <si>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</si>
  <si>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</si>
  <si>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</si>
  <si>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</si>
  <si>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</si>
  <si>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</si>
  <si>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</si>
  <si>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</si>
  <si>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</si>
  <si>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</si>
  <si>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</si>
  <si>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</si>
  <si>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</si>
  <si>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</si>
  <si>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</si>
  <si>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</si>
  <si>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</si>
  <si>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</si>
  <si>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</si>
  <si>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</si>
  <si>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</si>
  <si>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</si>
  <si>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</si>
  <si>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</si>
  <si>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</si>
  <si>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</si>
  <si>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</si>
  <si>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</si>
  <si>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</si>
  <si>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</si>
  <si>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</si>
  <si>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</si>
  <si>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</si>
  <si>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</si>
  <si>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</si>
  <si>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</si>
  <si>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</si>
  <si>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</si>
  <si>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</si>
  <si>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</si>
  <si>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</si>
  <si>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</si>
  <si>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r>
      <t xml:space="preserve">(증가값*레벨)*보물의 퍼센테이지 </t>
    </r>
    <r>
      <rPr>
        <sz val="11"/>
        <color rgb="FF000000"/>
        <rFont val="맑은 고딕"/>
      </rPr>
      <t>+(증가값*레벨)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</si>
</sst>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195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0" fillId="17" borderId="0" xfId="0" applyNumberFormat="1" applyFill="1" applyAlignment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0" fillId="17" borderId="1" xfId="0" applyNumberForma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vertical="center" wrapText="1"/>
    </xf>
    <xf numFmtId="0" fontId="2" fillId="18" borderId="25" xfId="0" applyNumberFormat="1" applyFont="1" applyFill="1" applyBorder="1" applyAlignment="1">
      <alignment vertical="center" wrapText="1"/>
    </xf>
    <xf numFmtId="0" fontId="2" fillId="18" borderId="26" xfId="0" applyNumberFormat="1" applyFont="1" applyFill="1" applyBorder="1" applyAlignment="1">
      <alignment vertical="center" wrapText="1"/>
    </xf>
    <xf numFmtId="0" fontId="2" fillId="18" borderId="27" xfId="0" applyNumberFormat="1" applyFont="1" applyFill="1" applyBorder="1" applyAlignment="1">
      <alignment vertical="center" wrapText="1"/>
    </xf>
    <xf numFmtId="0" fontId="2" fillId="18" borderId="0" xfId="0" applyNumberFormat="1" applyFont="1" applyFill="1" applyBorder="1" applyAlignment="1">
      <alignment vertical="center" wrapText="1"/>
    </xf>
    <xf numFmtId="0" fontId="2" fillId="18" borderId="28" xfId="0" applyNumberFormat="1" applyFont="1" applyFill="1" applyBorder="1" applyAlignment="1">
      <alignment vertical="center" wrapText="1"/>
    </xf>
    <xf numFmtId="0" fontId="2" fillId="18" borderId="29" xfId="0" applyNumberFormat="1" applyFont="1" applyFill="1" applyBorder="1" applyAlignment="1">
      <alignment vertical="center" wrapText="1"/>
    </xf>
    <xf numFmtId="0" fontId="2" fillId="18" borderId="30" xfId="0" applyNumberFormat="1" applyFont="1" applyFill="1" applyBorder="1" applyAlignment="1">
      <alignment vertical="center" wrapText="1"/>
    </xf>
    <xf numFmtId="0" fontId="2" fillId="18" borderId="3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407.49960937500003</c:v>
                </c:pt>
                <c:pt idx="2">
                  <c:v>729.76973679133175</c:v>
                </c:pt>
                <c:pt idx="3">
                  <c:v>1306.9064521394416</c:v>
                </c:pt>
                <c:pt idx="4">
                  <c:v>2340.4704094109138</c:v>
                </c:pt>
                <c:pt idx="5">
                  <c:v>4191.4260415202471</c:v>
                </c:pt>
                <c:pt idx="6">
                  <c:v>7506.2056716862708</c:v>
                </c:pt>
                <c:pt idx="7">
                  <c:v>13442.471136916269</c:v>
                </c:pt>
                <c:pt idx="8">
                  <c:v>24073.418471390301</c:v>
                </c:pt>
                <c:pt idx="9">
                  <c:v>43111.82601740153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13</xdr:row>
      <xdr:rowOff>0</xdr:rowOff>
    </xdr:from>
    <xdr:to>
      <xdr:col>24</xdr:col>
      <xdr:colOff>123824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18" t="s">
        <v>253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27" t="s">
        <v>372</v>
      </c>
      <c r="C6" s="128"/>
    </row>
    <row r="7" spans="2:21" x14ac:dyDescent="0.3">
      <c r="B7" s="129"/>
      <c r="C7" s="130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27" t="s">
        <v>301</v>
      </c>
      <c r="E12" s="128"/>
      <c r="F12" s="4"/>
    </row>
    <row r="13" spans="2:21" ht="25.5" customHeight="1" x14ac:dyDescent="0.3">
      <c r="C13" s="11"/>
      <c r="D13" s="129"/>
      <c r="E13" s="130"/>
      <c r="F13" s="12"/>
      <c r="G13" s="23"/>
    </row>
    <row r="14" spans="2:21" ht="20.25" customHeight="1" x14ac:dyDescent="0.3">
      <c r="C14" s="23"/>
      <c r="G14" s="22"/>
      <c r="H14" s="36" t="s">
        <v>391</v>
      </c>
      <c r="I14" s="36" t="s">
        <v>281</v>
      </c>
      <c r="J14" s="36" t="s">
        <v>382</v>
      </c>
      <c r="K14" s="36" t="s">
        <v>295</v>
      </c>
    </row>
    <row r="15" spans="2:21" ht="21" customHeight="1" x14ac:dyDescent="0.3">
      <c r="C15" s="23"/>
      <c r="G15" s="4"/>
      <c r="H15" s="117" t="s">
        <v>356</v>
      </c>
      <c r="I15" s="61" t="s">
        <v>380</v>
      </c>
      <c r="J15" s="33" t="s">
        <v>55</v>
      </c>
      <c r="K15" s="24" t="s">
        <v>401</v>
      </c>
    </row>
    <row r="16" spans="2:21" x14ac:dyDescent="0.3">
      <c r="B16" s="8"/>
      <c r="F16" s="4"/>
      <c r="G16" s="4"/>
      <c r="H16" s="117"/>
      <c r="I16" s="120" t="s">
        <v>378</v>
      </c>
      <c r="J16" s="122" t="s">
        <v>43</v>
      </c>
      <c r="K16" s="24" t="s">
        <v>56</v>
      </c>
    </row>
    <row r="17" spans="2:12" x14ac:dyDescent="0.3">
      <c r="B17" s="8"/>
      <c r="F17" s="4"/>
      <c r="G17" s="4"/>
      <c r="H17" s="117"/>
      <c r="I17" s="121"/>
      <c r="J17" s="123"/>
      <c r="K17" s="24"/>
    </row>
    <row r="18" spans="2:12" x14ac:dyDescent="0.3">
      <c r="B18" s="8"/>
      <c r="G18" s="4"/>
      <c r="H18" s="117"/>
      <c r="I18" s="61" t="s">
        <v>305</v>
      </c>
      <c r="J18" s="33" t="s">
        <v>45</v>
      </c>
      <c r="K18" s="24"/>
    </row>
    <row r="19" spans="2:12" x14ac:dyDescent="0.3">
      <c r="B19" s="8"/>
      <c r="H19" s="117"/>
      <c r="I19" s="92" t="s">
        <v>238</v>
      </c>
      <c r="J19" s="93" t="s">
        <v>332</v>
      </c>
      <c r="K19" s="92" t="s">
        <v>56</v>
      </c>
      <c r="L19" s="94" t="s">
        <v>157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27" t="s">
        <v>121</v>
      </c>
      <c r="E26" s="128"/>
      <c r="F26" s="10"/>
    </row>
    <row r="27" spans="2:12" x14ac:dyDescent="0.3">
      <c r="C27" s="12"/>
      <c r="D27" s="129"/>
      <c r="E27" s="130"/>
      <c r="F27" s="12"/>
      <c r="G27" s="23"/>
    </row>
    <row r="28" spans="2:12" x14ac:dyDescent="0.3">
      <c r="F28" s="4"/>
      <c r="G28" s="22"/>
      <c r="H28" s="36" t="s">
        <v>391</v>
      </c>
      <c r="I28" s="36" t="s">
        <v>281</v>
      </c>
      <c r="J28" s="36" t="s">
        <v>382</v>
      </c>
      <c r="K28" s="36" t="s">
        <v>295</v>
      </c>
    </row>
    <row r="29" spans="2:12" x14ac:dyDescent="0.3">
      <c r="F29" s="4"/>
      <c r="G29" s="12"/>
      <c r="H29" s="124" t="s">
        <v>403</v>
      </c>
      <c r="I29" s="24" t="s">
        <v>363</v>
      </c>
      <c r="J29" s="33" t="s">
        <v>458</v>
      </c>
      <c r="K29" s="24" t="s">
        <v>56</v>
      </c>
    </row>
    <row r="30" spans="2:12" x14ac:dyDescent="0.3">
      <c r="F30" s="4"/>
      <c r="G30" s="4"/>
      <c r="H30" s="125"/>
      <c r="I30" s="24" t="s">
        <v>352</v>
      </c>
      <c r="J30" s="33" t="s">
        <v>213</v>
      </c>
      <c r="K30" s="24" t="s">
        <v>401</v>
      </c>
    </row>
    <row r="31" spans="2:12" x14ac:dyDescent="0.3">
      <c r="G31" s="4"/>
      <c r="H31" s="125"/>
      <c r="I31" s="24" t="s">
        <v>347</v>
      </c>
      <c r="J31" s="33" t="s">
        <v>51</v>
      </c>
      <c r="K31" s="24" t="s">
        <v>401</v>
      </c>
    </row>
    <row r="32" spans="2:12" x14ac:dyDescent="0.3">
      <c r="G32" s="4"/>
      <c r="H32" s="125"/>
      <c r="I32" s="24" t="s">
        <v>405</v>
      </c>
      <c r="J32" s="33" t="s">
        <v>54</v>
      </c>
      <c r="K32" s="24" t="s">
        <v>401</v>
      </c>
    </row>
    <row r="33" spans="1:21" x14ac:dyDescent="0.3">
      <c r="H33" s="126"/>
      <c r="I33" s="92" t="s">
        <v>358</v>
      </c>
      <c r="J33" s="93" t="s">
        <v>334</v>
      </c>
      <c r="K33" s="92" t="s">
        <v>401</v>
      </c>
      <c r="L33" s="94" t="s">
        <v>158</v>
      </c>
    </row>
    <row r="35" spans="1:21" x14ac:dyDescent="0.3">
      <c r="A35" s="37"/>
      <c r="B35" s="118" t="s">
        <v>308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7" spans="1:21" x14ac:dyDescent="0.3">
      <c r="B37" s="78" t="s">
        <v>374</v>
      </c>
      <c r="C37" s="79" t="s">
        <v>240</v>
      </c>
      <c r="D37" s="79" t="s">
        <v>374</v>
      </c>
      <c r="E37" s="79" t="s">
        <v>240</v>
      </c>
      <c r="F37" s="79" t="s">
        <v>374</v>
      </c>
      <c r="G37" s="79" t="s">
        <v>240</v>
      </c>
      <c r="H37" s="79" t="s">
        <v>374</v>
      </c>
      <c r="I37" s="80" t="s">
        <v>240</v>
      </c>
    </row>
    <row r="38" spans="1:21" x14ac:dyDescent="0.3">
      <c r="B38" s="81">
        <v>1</v>
      </c>
      <c r="C38" s="82">
        <v>1</v>
      </c>
      <c r="D38" s="83" t="s">
        <v>359</v>
      </c>
      <c r="E38" s="82" t="s">
        <v>424</v>
      </c>
      <c r="F38" s="83" t="s">
        <v>346</v>
      </c>
      <c r="G38" s="82" t="s">
        <v>19</v>
      </c>
      <c r="H38" s="83" t="s">
        <v>383</v>
      </c>
      <c r="I38" s="84" t="s">
        <v>0</v>
      </c>
    </row>
    <row r="39" spans="1:21" x14ac:dyDescent="0.3">
      <c r="B39" s="85" t="s">
        <v>357</v>
      </c>
      <c r="C39" s="82">
        <v>1000</v>
      </c>
      <c r="D39" s="83" t="s">
        <v>362</v>
      </c>
      <c r="E39" s="82" t="s">
        <v>417</v>
      </c>
      <c r="F39" s="83" t="s">
        <v>404</v>
      </c>
      <c r="G39" s="82" t="s">
        <v>430</v>
      </c>
      <c r="H39" s="83" t="s">
        <v>387</v>
      </c>
      <c r="I39" s="84" t="s">
        <v>21</v>
      </c>
    </row>
    <row r="40" spans="1:21" x14ac:dyDescent="0.3">
      <c r="B40" s="85" t="s">
        <v>351</v>
      </c>
      <c r="C40" s="82" t="s">
        <v>15</v>
      </c>
      <c r="D40" s="83" t="s">
        <v>353</v>
      </c>
      <c r="E40" s="82" t="s">
        <v>8</v>
      </c>
      <c r="F40" s="83" t="s">
        <v>399</v>
      </c>
      <c r="G40" s="82" t="s">
        <v>431</v>
      </c>
      <c r="H40" s="83" t="s">
        <v>406</v>
      </c>
      <c r="I40" s="84" t="s">
        <v>22</v>
      </c>
    </row>
    <row r="41" spans="1:21" x14ac:dyDescent="0.3">
      <c r="B41" s="85" t="s">
        <v>361</v>
      </c>
      <c r="C41" s="82" t="s">
        <v>439</v>
      </c>
      <c r="D41" s="83" t="s">
        <v>376</v>
      </c>
      <c r="E41" s="82" t="s">
        <v>7</v>
      </c>
      <c r="F41" s="83" t="s">
        <v>384</v>
      </c>
      <c r="G41" s="82" t="s">
        <v>20</v>
      </c>
      <c r="H41" s="83" t="s">
        <v>407</v>
      </c>
      <c r="I41" s="84" t="s">
        <v>9</v>
      </c>
    </row>
    <row r="42" spans="1:21" x14ac:dyDescent="0.3">
      <c r="B42" s="85" t="s">
        <v>367</v>
      </c>
      <c r="C42" s="82" t="s">
        <v>415</v>
      </c>
      <c r="D42" s="83" t="s">
        <v>368</v>
      </c>
      <c r="E42" s="82" t="s">
        <v>422</v>
      </c>
      <c r="F42" s="83" t="s">
        <v>386</v>
      </c>
      <c r="G42" s="82" t="s">
        <v>16</v>
      </c>
      <c r="H42" s="83" t="s">
        <v>408</v>
      </c>
      <c r="I42" s="84" t="s">
        <v>159</v>
      </c>
    </row>
    <row r="43" spans="1:21" x14ac:dyDescent="0.3">
      <c r="B43" s="85" t="s">
        <v>364</v>
      </c>
      <c r="C43" s="82" t="s">
        <v>2</v>
      </c>
      <c r="D43" s="83" t="s">
        <v>377</v>
      </c>
      <c r="E43" s="82" t="s">
        <v>438</v>
      </c>
      <c r="F43" s="83" t="s">
        <v>385</v>
      </c>
      <c r="G43" s="82" t="s">
        <v>5</v>
      </c>
      <c r="H43" s="83" t="s">
        <v>389</v>
      </c>
      <c r="I43" s="84" t="s">
        <v>154</v>
      </c>
    </row>
    <row r="44" spans="1:21" x14ac:dyDescent="0.3">
      <c r="B44" s="86" t="s">
        <v>354</v>
      </c>
      <c r="C44" s="87" t="s">
        <v>13</v>
      </c>
      <c r="D44" s="88" t="s">
        <v>350</v>
      </c>
      <c r="E44" s="87" t="s">
        <v>14</v>
      </c>
      <c r="F44" s="88" t="s">
        <v>409</v>
      </c>
      <c r="G44" s="87" t="s">
        <v>18</v>
      </c>
      <c r="H44" s="88" t="s">
        <v>400</v>
      </c>
      <c r="I44" s="89" t="s">
        <v>155</v>
      </c>
    </row>
    <row r="46" spans="1:21" x14ac:dyDescent="0.3">
      <c r="B46" s="116" t="s">
        <v>53</v>
      </c>
      <c r="C46" s="116"/>
      <c r="D46" s="116"/>
      <c r="E46" s="116"/>
      <c r="F46" s="116"/>
      <c r="G46" s="116"/>
      <c r="H46" s="116"/>
      <c r="I46" s="116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8CBAC"/>
  </sheetPr>
  <dimension ref="B2:AJ28"/>
  <sheetViews>
    <sheetView zoomScaleNormal="100" zoomScaleSheetLayoutView="75" workbookViewId="0">
      <selection activeCell="D16" sqref="D16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6.5" style="2" bestFit="1" customWidth="1"/>
    <col min="13" max="16384" width="4.25" style="2"/>
  </cols>
  <sheetData>
    <row r="2" spans="2:24" ht="16.5" customHeight="1" x14ac:dyDescent="0.3">
      <c r="B2" s="165" t="s">
        <v>59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7"/>
    </row>
    <row r="3" spans="2:24" x14ac:dyDescent="0.3"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70"/>
    </row>
    <row r="4" spans="2:24" x14ac:dyDescent="0.3">
      <c r="B4" s="168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70"/>
    </row>
    <row r="5" spans="2:24" x14ac:dyDescent="0.3"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70"/>
    </row>
    <row r="6" spans="2:24" x14ac:dyDescent="0.3"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70"/>
    </row>
    <row r="7" spans="2:24" x14ac:dyDescent="0.3">
      <c r="B7" s="168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</row>
    <row r="8" spans="2:24" x14ac:dyDescent="0.3">
      <c r="B8" s="168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70"/>
    </row>
    <row r="9" spans="2:24" x14ac:dyDescent="0.3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</row>
    <row r="12" spans="2:24" x14ac:dyDescent="0.3">
      <c r="B12" s="6" t="s">
        <v>327</v>
      </c>
    </row>
    <row r="14" spans="2:24" x14ac:dyDescent="0.3">
      <c r="B14" s="174" t="s">
        <v>325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2:24" x14ac:dyDescent="0.3">
      <c r="B15" s="90" t="s">
        <v>236</v>
      </c>
      <c r="C15" s="51">
        <v>0</v>
      </c>
      <c r="D15" s="51">
        <v>1</v>
      </c>
      <c r="E15" s="51">
        <v>2</v>
      </c>
      <c r="F15" s="51">
        <v>3</v>
      </c>
      <c r="G15" s="51">
        <v>4</v>
      </c>
      <c r="H15" s="51">
        <v>5</v>
      </c>
      <c r="I15" s="51">
        <v>6</v>
      </c>
      <c r="J15" s="51">
        <v>7</v>
      </c>
      <c r="K15" s="51">
        <v>8</v>
      </c>
      <c r="L15" s="51">
        <v>9</v>
      </c>
    </row>
    <row r="16" spans="2:24" x14ac:dyDescent="0.3">
      <c r="B16" s="50">
        <v>0</v>
      </c>
      <c r="C16" s="41">
        <v>0</v>
      </c>
      <c r="D16" s="41">
        <v>15</v>
      </c>
      <c r="E16" s="41">
        <f>D16*1.5</f>
        <v>22.5</v>
      </c>
      <c r="F16" s="97">
        <f t="shared" ref="F16:L16" si="0">E16*1.5</f>
        <v>33.75</v>
      </c>
      <c r="G16" s="97">
        <f t="shared" si="0"/>
        <v>50.625</v>
      </c>
      <c r="H16" s="97">
        <f t="shared" si="0"/>
        <v>75.9375</v>
      </c>
      <c r="I16" s="97">
        <f t="shared" si="0"/>
        <v>113.90625</v>
      </c>
      <c r="J16" s="97">
        <f t="shared" si="0"/>
        <v>170.859375</v>
      </c>
      <c r="K16" s="97">
        <f t="shared" si="0"/>
        <v>256.2890625</v>
      </c>
      <c r="L16" s="97">
        <f t="shared" si="0"/>
        <v>384.43359375</v>
      </c>
      <c r="M16" s="40"/>
    </row>
    <row r="17" spans="2:36" x14ac:dyDescent="0.3">
      <c r="B17" s="50">
        <v>1</v>
      </c>
      <c r="C17" s="41">
        <f>L16*1.06</f>
        <v>407.49960937500003</v>
      </c>
      <c r="D17" s="41">
        <f>C17*1.06</f>
        <v>431.94958593750005</v>
      </c>
      <c r="E17" s="41">
        <f t="shared" ref="E17:L17" si="1">D17*1.06</f>
        <v>457.86656109375008</v>
      </c>
      <c r="F17" s="41">
        <f t="shared" si="1"/>
        <v>485.33855475937509</v>
      </c>
      <c r="G17" s="41">
        <f t="shared" si="1"/>
        <v>514.45886804493762</v>
      </c>
      <c r="H17" s="41">
        <f t="shared" si="1"/>
        <v>545.32640012763386</v>
      </c>
      <c r="I17" s="41">
        <f t="shared" si="1"/>
        <v>578.04598413529197</v>
      </c>
      <c r="J17" s="41">
        <f t="shared" si="1"/>
        <v>612.72874318340951</v>
      </c>
      <c r="K17" s="41">
        <f t="shared" si="1"/>
        <v>649.49246777441408</v>
      </c>
      <c r="L17" s="41">
        <f t="shared" si="1"/>
        <v>688.46201584087896</v>
      </c>
      <c r="M17" s="40"/>
    </row>
    <row r="18" spans="2:36" x14ac:dyDescent="0.3">
      <c r="B18" s="50">
        <v>2</v>
      </c>
      <c r="C18" s="41">
        <f t="shared" ref="C18:C26" si="2">L17*1.06</f>
        <v>729.76973679133175</v>
      </c>
      <c r="D18" s="41">
        <f t="shared" ref="D18:L18" si="3">C18*1.06</f>
        <v>773.55592099881164</v>
      </c>
      <c r="E18" s="41">
        <f t="shared" si="3"/>
        <v>819.96927625874036</v>
      </c>
      <c r="F18" s="41">
        <f t="shared" si="3"/>
        <v>869.16743283426479</v>
      </c>
      <c r="G18" s="41">
        <f t="shared" si="3"/>
        <v>921.31747880432067</v>
      </c>
      <c r="H18" s="41">
        <f t="shared" si="3"/>
        <v>976.59652753258001</v>
      </c>
      <c r="I18" s="41">
        <f t="shared" si="3"/>
        <v>1035.1923191845349</v>
      </c>
      <c r="J18" s="41">
        <f t="shared" si="3"/>
        <v>1097.3038583356069</v>
      </c>
      <c r="K18" s="41">
        <f t="shared" si="3"/>
        <v>1163.1420898357435</v>
      </c>
      <c r="L18" s="41">
        <f t="shared" si="3"/>
        <v>1232.9306152258882</v>
      </c>
      <c r="M18" s="40"/>
    </row>
    <row r="19" spans="2:36" x14ac:dyDescent="0.3">
      <c r="B19" s="50">
        <v>3</v>
      </c>
      <c r="C19" s="41">
        <f t="shared" si="2"/>
        <v>1306.9064521394416</v>
      </c>
      <c r="D19" s="41">
        <f t="shared" ref="D19:L19" si="4">C19*1.06</f>
        <v>1385.3208392678082</v>
      </c>
      <c r="E19" s="41">
        <f t="shared" si="4"/>
        <v>1468.4400896238767</v>
      </c>
      <c r="F19" s="41">
        <f t="shared" si="4"/>
        <v>1556.5464950013095</v>
      </c>
      <c r="G19" s="41">
        <f t="shared" si="4"/>
        <v>1649.9392847013883</v>
      </c>
      <c r="H19" s="41">
        <f t="shared" si="4"/>
        <v>1748.9356417834717</v>
      </c>
      <c r="I19" s="41">
        <f t="shared" si="4"/>
        <v>1853.87178029048</v>
      </c>
      <c r="J19" s="41">
        <f t="shared" si="4"/>
        <v>1965.104087107909</v>
      </c>
      <c r="K19" s="41">
        <f t="shared" si="4"/>
        <v>2083.0103323343837</v>
      </c>
      <c r="L19" s="41">
        <f t="shared" si="4"/>
        <v>2207.990952274447</v>
      </c>
      <c r="M19" s="40"/>
      <c r="Z19" s="175" t="s">
        <v>126</v>
      </c>
      <c r="AA19" s="176"/>
      <c r="AB19" s="176"/>
      <c r="AC19" s="177"/>
    </row>
    <row r="20" spans="2:36" x14ac:dyDescent="0.3">
      <c r="B20" s="50">
        <v>4</v>
      </c>
      <c r="C20" s="41">
        <f t="shared" si="2"/>
        <v>2340.4704094109138</v>
      </c>
      <c r="D20" s="41">
        <f t="shared" ref="D20:L20" si="5">C20*1.06</f>
        <v>2480.8986339755688</v>
      </c>
      <c r="E20" s="41">
        <f t="shared" si="5"/>
        <v>2629.752552014103</v>
      </c>
      <c r="F20" s="41">
        <f t="shared" si="5"/>
        <v>2787.5377051349492</v>
      </c>
      <c r="G20" s="41">
        <f t="shared" si="5"/>
        <v>2954.7899674430464</v>
      </c>
      <c r="H20" s="41">
        <f t="shared" si="5"/>
        <v>3132.0773654896293</v>
      </c>
      <c r="I20" s="41">
        <f t="shared" si="5"/>
        <v>3320.0020074190074</v>
      </c>
      <c r="J20" s="41">
        <f t="shared" si="5"/>
        <v>3519.2021278641482</v>
      </c>
      <c r="K20" s="41">
        <f t="shared" si="5"/>
        <v>3730.3542555359973</v>
      </c>
      <c r="L20" s="41">
        <f t="shared" si="5"/>
        <v>3954.1755108681573</v>
      </c>
      <c r="M20" s="40"/>
      <c r="Z20" s="178">
        <v>1.5</v>
      </c>
      <c r="AA20" s="179"/>
      <c r="AB20" s="179"/>
      <c r="AC20" s="180"/>
    </row>
    <row r="21" spans="2:36" x14ac:dyDescent="0.3">
      <c r="B21" s="50">
        <v>5</v>
      </c>
      <c r="C21" s="41">
        <f t="shared" si="2"/>
        <v>4191.4260415202471</v>
      </c>
      <c r="D21" s="41">
        <f t="shared" ref="D21:L21" si="6">C21*1.06</f>
        <v>4442.9116040114623</v>
      </c>
      <c r="E21" s="41">
        <f t="shared" si="6"/>
        <v>4709.4863002521506</v>
      </c>
      <c r="F21" s="41">
        <f t="shared" si="6"/>
        <v>4992.0554782672798</v>
      </c>
      <c r="G21" s="41">
        <f t="shared" si="6"/>
        <v>5291.5788069633172</v>
      </c>
      <c r="H21" s="41">
        <f t="shared" si="6"/>
        <v>5609.0735353811169</v>
      </c>
      <c r="I21" s="41">
        <f t="shared" si="6"/>
        <v>5945.6179475039844</v>
      </c>
      <c r="J21" s="41">
        <f t="shared" si="6"/>
        <v>6302.355024354224</v>
      </c>
      <c r="K21" s="41">
        <f t="shared" si="6"/>
        <v>6680.4963258154776</v>
      </c>
      <c r="L21" s="41">
        <f t="shared" si="6"/>
        <v>7081.3261053644064</v>
      </c>
      <c r="M21" s="40"/>
    </row>
    <row r="22" spans="2:36" x14ac:dyDescent="0.3">
      <c r="B22" s="50">
        <v>6</v>
      </c>
      <c r="C22" s="41">
        <f t="shared" si="2"/>
        <v>7506.2056716862708</v>
      </c>
      <c r="D22" s="41">
        <f t="shared" ref="D22:L22" si="7">C22*1.06</f>
        <v>7956.5780119874471</v>
      </c>
      <c r="E22" s="41">
        <f t="shared" si="7"/>
        <v>8433.9726927066949</v>
      </c>
      <c r="F22" s="41">
        <f t="shared" si="7"/>
        <v>8940.0110542690963</v>
      </c>
      <c r="G22" s="41">
        <f t="shared" si="7"/>
        <v>9476.4117175252431</v>
      </c>
      <c r="H22" s="41">
        <f t="shared" si="7"/>
        <v>10044.996420576757</v>
      </c>
      <c r="I22" s="41">
        <f t="shared" si="7"/>
        <v>10647.696205811364</v>
      </c>
      <c r="J22" s="41">
        <f t="shared" si="7"/>
        <v>11286.557978160046</v>
      </c>
      <c r="K22" s="41">
        <f t="shared" si="7"/>
        <v>11963.75145684965</v>
      </c>
      <c r="L22" s="41">
        <f t="shared" si="7"/>
        <v>12681.57654426063</v>
      </c>
      <c r="M22" s="40"/>
    </row>
    <row r="23" spans="2:36" x14ac:dyDescent="0.3">
      <c r="B23" s="50">
        <v>7</v>
      </c>
      <c r="C23" s="41">
        <f t="shared" si="2"/>
        <v>13442.471136916269</v>
      </c>
      <c r="D23" s="41">
        <f t="shared" ref="D23:L23" si="8">C23*1.06</f>
        <v>14249.019405131246</v>
      </c>
      <c r="E23" s="41">
        <f t="shared" si="8"/>
        <v>15103.960569439121</v>
      </c>
      <c r="F23" s="41">
        <f t="shared" si="8"/>
        <v>16010.198203605469</v>
      </c>
      <c r="G23" s="41">
        <f t="shared" si="8"/>
        <v>16970.810095821798</v>
      </c>
      <c r="H23" s="41">
        <f t="shared" si="8"/>
        <v>17989.058701571106</v>
      </c>
      <c r="I23" s="41">
        <f t="shared" si="8"/>
        <v>19068.402223665373</v>
      </c>
      <c r="J23" s="41">
        <f t="shared" si="8"/>
        <v>20212.506357085294</v>
      </c>
      <c r="K23" s="41">
        <f t="shared" si="8"/>
        <v>21425.256738510412</v>
      </c>
      <c r="L23" s="41">
        <f t="shared" si="8"/>
        <v>22710.772142821039</v>
      </c>
      <c r="M23" s="40"/>
    </row>
    <row r="24" spans="2:36" x14ac:dyDescent="0.3">
      <c r="B24" s="50">
        <v>8</v>
      </c>
      <c r="C24" s="41">
        <f t="shared" si="2"/>
        <v>24073.418471390301</v>
      </c>
      <c r="D24" s="41">
        <f t="shared" ref="D24:L24" si="9">C24*1.06</f>
        <v>25517.823579673721</v>
      </c>
      <c r="E24" s="41">
        <f t="shared" si="9"/>
        <v>27048.892994454145</v>
      </c>
      <c r="F24" s="41">
        <f t="shared" si="9"/>
        <v>28671.826574121395</v>
      </c>
      <c r="G24" s="41">
        <f t="shared" si="9"/>
        <v>30392.136168568679</v>
      </c>
      <c r="H24" s="41">
        <f t="shared" si="9"/>
        <v>32215.6643386828</v>
      </c>
      <c r="I24" s="41">
        <f t="shared" si="9"/>
        <v>34148.60419900377</v>
      </c>
      <c r="J24" s="41">
        <f t="shared" si="9"/>
        <v>36197.520450944001</v>
      </c>
      <c r="K24" s="41">
        <f t="shared" si="9"/>
        <v>38369.371678000643</v>
      </c>
      <c r="L24" s="41">
        <f t="shared" si="9"/>
        <v>40671.533978680687</v>
      </c>
      <c r="M24" s="40"/>
    </row>
    <row r="25" spans="2:36" x14ac:dyDescent="0.3">
      <c r="B25" s="50">
        <v>9</v>
      </c>
      <c r="C25" s="41">
        <f t="shared" si="2"/>
        <v>43111.82601740153</v>
      </c>
      <c r="D25" s="41">
        <f t="shared" ref="D25:L25" si="10">C25*1.06</f>
        <v>45698.535578445626</v>
      </c>
      <c r="E25" s="41">
        <f t="shared" si="10"/>
        <v>48440.447713152367</v>
      </c>
      <c r="F25" s="41">
        <f t="shared" si="10"/>
        <v>51346.874575941511</v>
      </c>
      <c r="G25" s="41">
        <f t="shared" si="10"/>
        <v>54427.687050498003</v>
      </c>
      <c r="H25" s="41">
        <f t="shared" si="10"/>
        <v>57693.348273527889</v>
      </c>
      <c r="I25" s="41">
        <f t="shared" si="10"/>
        <v>61154.949169939566</v>
      </c>
      <c r="J25" s="41">
        <f t="shared" si="10"/>
        <v>64824.24612013594</v>
      </c>
      <c r="K25" s="41">
        <f t="shared" si="10"/>
        <v>68713.700887344094</v>
      </c>
      <c r="L25" s="41">
        <f t="shared" si="10"/>
        <v>72836.522940584749</v>
      </c>
      <c r="M25" s="40"/>
    </row>
    <row r="26" spans="2:36" x14ac:dyDescent="0.3">
      <c r="B26" s="50">
        <v>10</v>
      </c>
      <c r="C26" s="41">
        <f t="shared" si="2"/>
        <v>77206.71431701984</v>
      </c>
      <c r="D26" s="41" t="s">
        <v>401</v>
      </c>
      <c r="E26" s="41" t="s">
        <v>401</v>
      </c>
      <c r="F26" s="41" t="s">
        <v>401</v>
      </c>
      <c r="G26" s="41" t="s">
        <v>401</v>
      </c>
      <c r="H26" s="41" t="s">
        <v>401</v>
      </c>
      <c r="I26" s="41" t="s">
        <v>401</v>
      </c>
      <c r="J26" s="41" t="s">
        <v>401</v>
      </c>
      <c r="K26" s="41" t="s">
        <v>401</v>
      </c>
      <c r="L26" s="41" t="s">
        <v>401</v>
      </c>
      <c r="M26" s="40"/>
    </row>
    <row r="27" spans="2:36" x14ac:dyDescent="0.3">
      <c r="B27" s="91" t="s">
        <v>326</v>
      </c>
      <c r="C27" s="181" t="s">
        <v>221</v>
      </c>
      <c r="D27" s="182"/>
      <c r="E27" s="182"/>
      <c r="F27" s="182"/>
      <c r="G27" s="183">
        <f>SUM(C16:L26)</f>
        <v>1358316.9268923493</v>
      </c>
      <c r="H27" s="183"/>
      <c r="I27" s="183"/>
      <c r="J27" s="183"/>
      <c r="K27" s="183"/>
      <c r="L27" s="183"/>
    </row>
    <row r="28" spans="2:36" x14ac:dyDescent="0.3">
      <c r="AJ28" s="2" t="s">
        <v>379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D966"/>
  </sheetPr>
  <dimension ref="A1:S111"/>
  <sheetViews>
    <sheetView zoomScaleNormal="100" zoomScaleSheetLayoutView="75" workbookViewId="0">
      <selection activeCell="G19" sqref="G19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360</v>
      </c>
      <c r="B1" s="32" t="s">
        <v>68</v>
      </c>
      <c r="C1" s="32" t="s">
        <v>254</v>
      </c>
      <c r="D1" s="32" t="s">
        <v>273</v>
      </c>
      <c r="E1" s="32" t="s">
        <v>71</v>
      </c>
      <c r="F1" s="32" t="s">
        <v>85</v>
      </c>
      <c r="G1" s="32" t="s">
        <v>250</v>
      </c>
    </row>
    <row r="2" spans="1:19" ht="16.5" customHeight="1" x14ac:dyDescent="0.3">
      <c r="A2" s="31" t="s">
        <v>152</v>
      </c>
      <c r="B2" s="31" t="s">
        <v>342</v>
      </c>
      <c r="C2" s="48" t="s">
        <v>83</v>
      </c>
      <c r="D2" s="31" t="s">
        <v>52</v>
      </c>
      <c r="E2" s="53" t="s">
        <v>72</v>
      </c>
      <c r="F2" s="17">
        <v>0.01</v>
      </c>
      <c r="G2" s="18">
        <v>1</v>
      </c>
    </row>
    <row r="3" spans="1:19" x14ac:dyDescent="0.3">
      <c r="A3" s="31" t="s">
        <v>150</v>
      </c>
      <c r="B3" s="33" t="s">
        <v>341</v>
      </c>
      <c r="C3" s="48" t="s">
        <v>83</v>
      </c>
      <c r="D3" s="31" t="s">
        <v>47</v>
      </c>
      <c r="E3" s="53" t="s">
        <v>209</v>
      </c>
      <c r="F3" s="17">
        <v>0.02</v>
      </c>
      <c r="G3" s="18">
        <v>2</v>
      </c>
    </row>
    <row r="4" spans="1:19" x14ac:dyDescent="0.3">
      <c r="A4" s="31" t="s">
        <v>143</v>
      </c>
      <c r="B4" s="33" t="s">
        <v>343</v>
      </c>
      <c r="C4" s="48" t="s">
        <v>83</v>
      </c>
      <c r="D4" s="31" t="s">
        <v>337</v>
      </c>
      <c r="E4" s="53" t="s">
        <v>62</v>
      </c>
      <c r="F4" s="19">
        <v>2E-3</v>
      </c>
      <c r="G4" s="18">
        <v>0.2</v>
      </c>
    </row>
    <row r="5" spans="1:19" x14ac:dyDescent="0.3">
      <c r="A5" s="31" t="s">
        <v>151</v>
      </c>
      <c r="B5" s="33" t="s">
        <v>339</v>
      </c>
      <c r="C5" s="48" t="s">
        <v>83</v>
      </c>
      <c r="D5" s="31" t="s">
        <v>44</v>
      </c>
      <c r="E5" s="53" t="s">
        <v>69</v>
      </c>
      <c r="F5" s="17">
        <v>5.0000000000000001E-3</v>
      </c>
      <c r="G5" s="18">
        <v>0.5</v>
      </c>
    </row>
    <row r="6" spans="1:19" x14ac:dyDescent="0.3">
      <c r="A6" s="31" t="s">
        <v>149</v>
      </c>
      <c r="B6" s="33" t="s">
        <v>370</v>
      </c>
      <c r="C6" s="48" t="s">
        <v>83</v>
      </c>
      <c r="D6" s="31" t="s">
        <v>465</v>
      </c>
      <c r="E6" s="53" t="s">
        <v>78</v>
      </c>
      <c r="F6" s="19">
        <v>1E-3</v>
      </c>
      <c r="G6" s="18">
        <v>0.1</v>
      </c>
    </row>
    <row r="7" spans="1:19" x14ac:dyDescent="0.3">
      <c r="A7" s="31" t="s">
        <v>144</v>
      </c>
      <c r="B7" s="33" t="s">
        <v>244</v>
      </c>
      <c r="C7" s="48" t="s">
        <v>83</v>
      </c>
      <c r="D7" s="31" t="s">
        <v>456</v>
      </c>
      <c r="E7" s="53" t="s">
        <v>211</v>
      </c>
      <c r="F7" s="19">
        <v>3.0000000000000001E-3</v>
      </c>
      <c r="G7" s="18">
        <v>0.3</v>
      </c>
    </row>
    <row r="8" spans="1:19" x14ac:dyDescent="0.3">
      <c r="A8" s="31" t="s">
        <v>146</v>
      </c>
      <c r="B8" s="33" t="s">
        <v>345</v>
      </c>
      <c r="C8" s="48" t="s">
        <v>83</v>
      </c>
      <c r="D8" s="31" t="s">
        <v>49</v>
      </c>
      <c r="E8" s="53" t="s">
        <v>212</v>
      </c>
      <c r="F8" s="19">
        <v>1E-3</v>
      </c>
      <c r="G8" s="18">
        <v>0.1</v>
      </c>
      <c r="S8" s="53" t="s">
        <v>72</v>
      </c>
    </row>
    <row r="9" spans="1:19" x14ac:dyDescent="0.3">
      <c r="A9" s="31" t="s">
        <v>147</v>
      </c>
      <c r="B9" s="33" t="s">
        <v>245</v>
      </c>
      <c r="C9" s="48" t="s">
        <v>83</v>
      </c>
      <c r="D9" s="31" t="s">
        <v>338</v>
      </c>
      <c r="E9" s="53" t="s">
        <v>67</v>
      </c>
      <c r="F9" s="17">
        <v>0.02</v>
      </c>
      <c r="G9" s="18">
        <v>2</v>
      </c>
      <c r="S9" s="53" t="s">
        <v>209</v>
      </c>
    </row>
    <row r="10" spans="1:19" ht="16.5" customHeight="1" x14ac:dyDescent="0.3">
      <c r="S10" s="53" t="s">
        <v>62</v>
      </c>
    </row>
    <row r="11" spans="1:19" ht="16.5" customHeight="1" x14ac:dyDescent="0.3">
      <c r="S11" s="53" t="s">
        <v>77</v>
      </c>
    </row>
    <row r="12" spans="1:19" x14ac:dyDescent="0.3">
      <c r="S12" s="53" t="s">
        <v>78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3" t="s">
        <v>211</v>
      </c>
    </row>
    <row r="14" spans="1:19" x14ac:dyDescent="0.3">
      <c r="A14" s="57"/>
      <c r="B14" s="57"/>
      <c r="C14" s="46"/>
      <c r="D14" s="57"/>
      <c r="E14" s="59"/>
      <c r="F14" s="58"/>
      <c r="G14" s="4"/>
      <c r="H14" s="4"/>
      <c r="I14" s="46"/>
      <c r="S14" s="53" t="s">
        <v>212</v>
      </c>
    </row>
    <row r="15" spans="1:19" x14ac:dyDescent="0.3">
      <c r="A15" s="57"/>
      <c r="B15" s="4"/>
      <c r="C15" s="46"/>
      <c r="D15" s="57"/>
      <c r="E15" s="59"/>
      <c r="F15" s="58"/>
      <c r="G15" s="4"/>
      <c r="H15" s="4"/>
      <c r="I15" s="46"/>
      <c r="S15" s="53" t="s">
        <v>67</v>
      </c>
    </row>
    <row r="16" spans="1:19" x14ac:dyDescent="0.3">
      <c r="A16" s="57"/>
      <c r="B16" s="4"/>
      <c r="C16" s="46"/>
      <c r="D16" s="57"/>
      <c r="E16" s="59"/>
      <c r="F16" s="58"/>
      <c r="G16" s="4"/>
      <c r="H16" s="4"/>
      <c r="I16" s="46"/>
      <c r="S16" s="53" t="s">
        <v>78</v>
      </c>
    </row>
    <row r="17" spans="1:19" x14ac:dyDescent="0.3">
      <c r="A17" s="57"/>
      <c r="B17" s="4"/>
      <c r="C17" s="46"/>
      <c r="D17" s="57"/>
      <c r="E17" s="59"/>
      <c r="F17" s="58"/>
      <c r="G17" s="4"/>
      <c r="H17" s="4"/>
      <c r="I17" s="46"/>
      <c r="S17" s="53" t="s">
        <v>72</v>
      </c>
    </row>
    <row r="18" spans="1:19" x14ac:dyDescent="0.3">
      <c r="A18" s="57"/>
      <c r="B18" s="4"/>
      <c r="C18" s="46"/>
      <c r="D18" s="57"/>
      <c r="E18" s="59"/>
      <c r="F18" s="58"/>
      <c r="G18" s="4"/>
      <c r="H18" s="4"/>
      <c r="I18" s="46"/>
      <c r="S18" s="53" t="s">
        <v>215</v>
      </c>
    </row>
    <row r="19" spans="1:19" x14ac:dyDescent="0.3">
      <c r="A19" s="57"/>
      <c r="B19" s="4"/>
      <c r="C19" s="46"/>
      <c r="D19" s="57"/>
      <c r="E19" s="59"/>
      <c r="F19" s="58"/>
      <c r="G19" s="4"/>
      <c r="H19" s="4"/>
      <c r="I19" s="46"/>
      <c r="S19" s="53" t="s">
        <v>67</v>
      </c>
    </row>
    <row r="20" spans="1:19" x14ac:dyDescent="0.3">
      <c r="A20" s="57"/>
      <c r="B20" s="4"/>
      <c r="C20" s="46"/>
      <c r="D20" s="57"/>
      <c r="E20" s="59"/>
      <c r="F20" s="58"/>
      <c r="G20" s="4"/>
      <c r="H20" s="4"/>
      <c r="I20" s="46"/>
      <c r="S20" s="53" t="s">
        <v>77</v>
      </c>
    </row>
    <row r="21" spans="1:19" x14ac:dyDescent="0.3">
      <c r="A21" s="57"/>
      <c r="B21" s="4"/>
      <c r="C21" s="46"/>
      <c r="D21" s="57"/>
      <c r="E21" s="59"/>
      <c r="F21" s="58"/>
      <c r="G21" s="4"/>
      <c r="H21" s="4"/>
      <c r="I21" s="46"/>
      <c r="S21" s="53" t="s">
        <v>80</v>
      </c>
    </row>
    <row r="22" spans="1:19" ht="16.5" customHeight="1" x14ac:dyDescent="0.3">
      <c r="C22" s="56"/>
      <c r="S22" s="53" t="s">
        <v>79</v>
      </c>
    </row>
    <row r="23" spans="1:19" ht="16.5" customHeight="1" x14ac:dyDescent="0.3">
      <c r="C23" s="56"/>
      <c r="S23" s="53" t="s">
        <v>212</v>
      </c>
    </row>
    <row r="24" spans="1:19" x14ac:dyDescent="0.3">
      <c r="C24" s="56"/>
    </row>
    <row r="25" spans="1:19" x14ac:dyDescent="0.3">
      <c r="C25" s="56"/>
    </row>
    <row r="26" spans="1:19" x14ac:dyDescent="0.3">
      <c r="C26" s="56"/>
    </row>
    <row r="27" spans="1:19" x14ac:dyDescent="0.3">
      <c r="C27" s="56"/>
    </row>
    <row r="28" spans="1:19" x14ac:dyDescent="0.3">
      <c r="C28" s="56"/>
    </row>
    <row r="29" spans="1:19" x14ac:dyDescent="0.3">
      <c r="C29" s="56"/>
    </row>
    <row r="30" spans="1:19" x14ac:dyDescent="0.3">
      <c r="C30" s="56"/>
    </row>
    <row r="31" spans="1:19" x14ac:dyDescent="0.3">
      <c r="C31" s="56"/>
    </row>
    <row r="32" spans="1:19" x14ac:dyDescent="0.3">
      <c r="C32" s="56"/>
    </row>
    <row r="33" spans="3:3" x14ac:dyDescent="0.3">
      <c r="C33" s="56"/>
    </row>
    <row r="34" spans="3:3" x14ac:dyDescent="0.3">
      <c r="C34" s="56"/>
    </row>
    <row r="35" spans="3:3" x14ac:dyDescent="0.3">
      <c r="C35" s="56"/>
    </row>
    <row r="36" spans="3:3" x14ac:dyDescent="0.3">
      <c r="C36" s="56"/>
    </row>
    <row r="37" spans="3:3" x14ac:dyDescent="0.3">
      <c r="C37" s="56"/>
    </row>
    <row r="38" spans="3:3" x14ac:dyDescent="0.3">
      <c r="C38" s="56"/>
    </row>
    <row r="39" spans="3:3" x14ac:dyDescent="0.3">
      <c r="C39" s="56"/>
    </row>
    <row r="40" spans="3:3" x14ac:dyDescent="0.3">
      <c r="C40" s="56"/>
    </row>
    <row r="41" spans="3:3" x14ac:dyDescent="0.3">
      <c r="C41" s="56"/>
    </row>
    <row r="42" spans="3:3" x14ac:dyDescent="0.3">
      <c r="C42" s="56"/>
    </row>
    <row r="43" spans="3:3" x14ac:dyDescent="0.3">
      <c r="C43" s="56"/>
    </row>
    <row r="44" spans="3:3" x14ac:dyDescent="0.3">
      <c r="C44" s="56"/>
    </row>
    <row r="45" spans="3:3" x14ac:dyDescent="0.3">
      <c r="C45" s="56"/>
    </row>
    <row r="46" spans="3:3" x14ac:dyDescent="0.3">
      <c r="C46" s="56"/>
    </row>
    <row r="47" spans="3:3" x14ac:dyDescent="0.3">
      <c r="C47" s="56"/>
    </row>
    <row r="48" spans="3:3" x14ac:dyDescent="0.3">
      <c r="C48" s="56"/>
    </row>
    <row r="49" spans="3:3" x14ac:dyDescent="0.3">
      <c r="C49" s="56"/>
    </row>
    <row r="50" spans="3:3" x14ac:dyDescent="0.3">
      <c r="C50" s="56"/>
    </row>
    <row r="51" spans="3:3" x14ac:dyDescent="0.3">
      <c r="C51" s="56"/>
    </row>
    <row r="52" spans="3:3" x14ac:dyDescent="0.3">
      <c r="C52" s="56"/>
    </row>
    <row r="53" spans="3:3" x14ac:dyDescent="0.3">
      <c r="C53" s="56"/>
    </row>
    <row r="54" spans="3:3" x14ac:dyDescent="0.3">
      <c r="C54" s="56"/>
    </row>
    <row r="55" spans="3:3" x14ac:dyDescent="0.3">
      <c r="C55" s="56"/>
    </row>
    <row r="56" spans="3:3" x14ac:dyDescent="0.3">
      <c r="C56" s="56"/>
    </row>
    <row r="57" spans="3:3" x14ac:dyDescent="0.3">
      <c r="C57" s="56"/>
    </row>
    <row r="58" spans="3:3" x14ac:dyDescent="0.3">
      <c r="C58" s="56"/>
    </row>
    <row r="59" spans="3:3" x14ac:dyDescent="0.3">
      <c r="C59" s="56"/>
    </row>
    <row r="60" spans="3:3" x14ac:dyDescent="0.3">
      <c r="C60" s="56"/>
    </row>
    <row r="61" spans="3:3" x14ac:dyDescent="0.3">
      <c r="C61" s="56"/>
    </row>
    <row r="62" spans="3:3" x14ac:dyDescent="0.3">
      <c r="C62" s="56"/>
    </row>
    <row r="63" spans="3:3" x14ac:dyDescent="0.3">
      <c r="C63" s="56"/>
    </row>
    <row r="64" spans="3:3" x14ac:dyDescent="0.3">
      <c r="C64" s="56"/>
    </row>
    <row r="65" spans="3:3" x14ac:dyDescent="0.3">
      <c r="C65" s="56"/>
    </row>
    <row r="66" spans="3:3" x14ac:dyDescent="0.3">
      <c r="C66" s="56"/>
    </row>
    <row r="67" spans="3:3" x14ac:dyDescent="0.3">
      <c r="C67" s="56"/>
    </row>
    <row r="68" spans="3:3" x14ac:dyDescent="0.3">
      <c r="C68" s="56"/>
    </row>
    <row r="69" spans="3:3" x14ac:dyDescent="0.3">
      <c r="C69" s="56"/>
    </row>
    <row r="70" spans="3:3" x14ac:dyDescent="0.3">
      <c r="C70" s="56"/>
    </row>
    <row r="71" spans="3:3" x14ac:dyDescent="0.3">
      <c r="C71" s="56"/>
    </row>
    <row r="72" spans="3:3" x14ac:dyDescent="0.3">
      <c r="C72" s="56"/>
    </row>
    <row r="73" spans="3:3" x14ac:dyDescent="0.3">
      <c r="C73" s="56"/>
    </row>
    <row r="74" spans="3:3" x14ac:dyDescent="0.3">
      <c r="C74" s="56"/>
    </row>
    <row r="75" spans="3:3" x14ac:dyDescent="0.3">
      <c r="C75" s="56"/>
    </row>
    <row r="76" spans="3:3" x14ac:dyDescent="0.3">
      <c r="C76" s="56"/>
    </row>
    <row r="77" spans="3:3" x14ac:dyDescent="0.3">
      <c r="C77" s="56"/>
    </row>
    <row r="78" spans="3:3" x14ac:dyDescent="0.3">
      <c r="C78" s="56"/>
    </row>
    <row r="79" spans="3:3" x14ac:dyDescent="0.3">
      <c r="C79" s="56"/>
    </row>
    <row r="80" spans="3:3" x14ac:dyDescent="0.3">
      <c r="C80" s="56"/>
    </row>
    <row r="81" spans="3:3" x14ac:dyDescent="0.3">
      <c r="C81" s="56"/>
    </row>
    <row r="82" spans="3:3" x14ac:dyDescent="0.3">
      <c r="C82" s="56"/>
    </row>
    <row r="83" spans="3:3" x14ac:dyDescent="0.3">
      <c r="C83" s="56"/>
    </row>
    <row r="84" spans="3:3" x14ac:dyDescent="0.3">
      <c r="C84" s="56"/>
    </row>
    <row r="85" spans="3:3" x14ac:dyDescent="0.3">
      <c r="C85" s="56"/>
    </row>
    <row r="86" spans="3:3" x14ac:dyDescent="0.3">
      <c r="C86" s="56"/>
    </row>
    <row r="87" spans="3:3" x14ac:dyDescent="0.3">
      <c r="C87" s="56"/>
    </row>
    <row r="88" spans="3:3" x14ac:dyDescent="0.3">
      <c r="C88" s="56"/>
    </row>
    <row r="89" spans="3:3" x14ac:dyDescent="0.3">
      <c r="C89" s="56"/>
    </row>
    <row r="90" spans="3:3" x14ac:dyDescent="0.3">
      <c r="C90" s="56"/>
    </row>
    <row r="91" spans="3:3" x14ac:dyDescent="0.3">
      <c r="C91" s="56"/>
    </row>
    <row r="92" spans="3:3" x14ac:dyDescent="0.3">
      <c r="C92" s="56"/>
    </row>
    <row r="93" spans="3:3" x14ac:dyDescent="0.3">
      <c r="C93" s="56"/>
    </row>
    <row r="94" spans="3:3" x14ac:dyDescent="0.3">
      <c r="C94" s="56"/>
    </row>
    <row r="95" spans="3:3" x14ac:dyDescent="0.3">
      <c r="C95" s="56"/>
    </row>
    <row r="96" spans="3:3" x14ac:dyDescent="0.3">
      <c r="C96" s="56"/>
    </row>
    <row r="97" spans="3:3" x14ac:dyDescent="0.3">
      <c r="C97" s="56"/>
    </row>
    <row r="98" spans="3:3" x14ac:dyDescent="0.3">
      <c r="C98" s="56"/>
    </row>
    <row r="99" spans="3:3" x14ac:dyDescent="0.3">
      <c r="C99" s="56"/>
    </row>
    <row r="100" spans="3:3" x14ac:dyDescent="0.3">
      <c r="C100" s="56"/>
    </row>
    <row r="101" spans="3:3" x14ac:dyDescent="0.3">
      <c r="C101" s="56"/>
    </row>
    <row r="102" spans="3:3" x14ac:dyDescent="0.3">
      <c r="C102" s="56"/>
    </row>
    <row r="103" spans="3:3" x14ac:dyDescent="0.3">
      <c r="C103" s="56"/>
    </row>
    <row r="104" spans="3:3" x14ac:dyDescent="0.3">
      <c r="C104" s="56"/>
    </row>
    <row r="105" spans="3:3" x14ac:dyDescent="0.3">
      <c r="C105" s="56"/>
    </row>
    <row r="106" spans="3:3" x14ac:dyDescent="0.3">
      <c r="C106" s="56"/>
    </row>
    <row r="107" spans="3:3" x14ac:dyDescent="0.3">
      <c r="C107" s="56"/>
    </row>
    <row r="108" spans="3:3" x14ac:dyDescent="0.3">
      <c r="C108" s="56"/>
    </row>
    <row r="109" spans="3:3" x14ac:dyDescent="0.3">
      <c r="C109" s="56"/>
    </row>
    <row r="110" spans="3:3" x14ac:dyDescent="0.3">
      <c r="C110" s="56"/>
    </row>
    <row r="111" spans="3:3" x14ac:dyDescent="0.3">
      <c r="C111" s="56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D966"/>
  </sheetPr>
  <dimension ref="A1:I9"/>
  <sheetViews>
    <sheetView zoomScaleNormal="100" zoomScaleSheetLayoutView="75" workbookViewId="0">
      <selection activeCell="E28" sqref="E28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360</v>
      </c>
      <c r="B1" s="32" t="s">
        <v>68</v>
      </c>
      <c r="C1" s="32" t="s">
        <v>254</v>
      </c>
      <c r="D1" s="32" t="s">
        <v>273</v>
      </c>
      <c r="E1" s="32" t="s">
        <v>71</v>
      </c>
      <c r="F1" s="49" t="s">
        <v>85</v>
      </c>
      <c r="G1" s="49" t="s">
        <v>90</v>
      </c>
      <c r="H1" s="49" t="s">
        <v>92</v>
      </c>
      <c r="I1" s="49" t="s">
        <v>88</v>
      </c>
    </row>
    <row r="2" spans="1:9" x14ac:dyDescent="0.3">
      <c r="A2" s="193" t="s">
        <v>537</v>
      </c>
      <c r="B2" s="45" t="s">
        <v>342</v>
      </c>
      <c r="C2" s="44" t="s">
        <v>83</v>
      </c>
      <c r="D2" s="45" t="s">
        <v>52</v>
      </c>
      <c r="E2" s="16" t="s">
        <v>72</v>
      </c>
      <c r="F2" s="34" t="s">
        <v>410</v>
      </c>
      <c r="G2" s="1">
        <v>15</v>
      </c>
      <c r="H2" s="102">
        <v>77206.71431701984</v>
      </c>
      <c r="I2" s="44" t="s">
        <v>4</v>
      </c>
    </row>
    <row r="3" spans="1:9" x14ac:dyDescent="0.3">
      <c r="A3" s="31" t="s">
        <v>150</v>
      </c>
      <c r="B3" s="1" t="s">
        <v>341</v>
      </c>
      <c r="C3" s="44" t="s">
        <v>83</v>
      </c>
      <c r="D3" s="45" t="s">
        <v>47</v>
      </c>
      <c r="E3" s="16" t="s">
        <v>209</v>
      </c>
      <c r="F3" s="34" t="s">
        <v>410</v>
      </c>
      <c r="G3" s="1">
        <v>15</v>
      </c>
      <c r="H3" s="102">
        <v>77206.71431701984</v>
      </c>
      <c r="I3" s="44" t="s">
        <v>1</v>
      </c>
    </row>
    <row r="4" spans="1:9" x14ac:dyDescent="0.3">
      <c r="A4" s="31" t="s">
        <v>143</v>
      </c>
      <c r="B4" s="1" t="s">
        <v>343</v>
      </c>
      <c r="C4" s="44" t="s">
        <v>83</v>
      </c>
      <c r="D4" s="45" t="s">
        <v>337</v>
      </c>
      <c r="E4" s="16" t="s">
        <v>62</v>
      </c>
      <c r="F4" s="34" t="s">
        <v>410</v>
      </c>
      <c r="G4" s="1">
        <v>15</v>
      </c>
      <c r="H4" s="102">
        <v>77206.71431701984</v>
      </c>
      <c r="I4" s="44" t="s">
        <v>33</v>
      </c>
    </row>
    <row r="5" spans="1:9" x14ac:dyDescent="0.3">
      <c r="A5" s="31" t="s">
        <v>151</v>
      </c>
      <c r="B5" s="1" t="s">
        <v>339</v>
      </c>
      <c r="C5" s="44" t="s">
        <v>83</v>
      </c>
      <c r="D5" s="31" t="s">
        <v>44</v>
      </c>
      <c r="E5" s="53" t="s">
        <v>69</v>
      </c>
      <c r="F5" s="34" t="s">
        <v>410</v>
      </c>
      <c r="G5" s="1">
        <v>15</v>
      </c>
      <c r="H5" s="102">
        <v>77206.71431701984</v>
      </c>
      <c r="I5" s="44" t="s">
        <v>39</v>
      </c>
    </row>
    <row r="6" spans="1:9" x14ac:dyDescent="0.3">
      <c r="A6" s="31" t="s">
        <v>149</v>
      </c>
      <c r="B6" s="1" t="s">
        <v>370</v>
      </c>
      <c r="C6" s="44" t="s">
        <v>83</v>
      </c>
      <c r="D6" s="45" t="s">
        <v>465</v>
      </c>
      <c r="E6" s="16" t="s">
        <v>78</v>
      </c>
      <c r="F6" s="34" t="s">
        <v>410</v>
      </c>
      <c r="G6" s="1">
        <v>15</v>
      </c>
      <c r="H6" s="102">
        <v>77206.71431701984</v>
      </c>
      <c r="I6" s="44" t="s">
        <v>26</v>
      </c>
    </row>
    <row r="7" spans="1:9" x14ac:dyDescent="0.3">
      <c r="A7" s="31" t="s">
        <v>144</v>
      </c>
      <c r="B7" s="1" t="s">
        <v>244</v>
      </c>
      <c r="C7" s="44" t="s">
        <v>83</v>
      </c>
      <c r="D7" s="45" t="s">
        <v>456</v>
      </c>
      <c r="E7" s="16" t="s">
        <v>211</v>
      </c>
      <c r="F7" s="34" t="s">
        <v>410</v>
      </c>
      <c r="G7" s="1">
        <v>15</v>
      </c>
      <c r="H7" s="102">
        <v>77206.71431701984</v>
      </c>
      <c r="I7" s="44" t="s">
        <v>35</v>
      </c>
    </row>
    <row r="8" spans="1:9" x14ac:dyDescent="0.3">
      <c r="A8" s="31" t="s">
        <v>146</v>
      </c>
      <c r="B8" s="1" t="s">
        <v>345</v>
      </c>
      <c r="C8" s="44" t="s">
        <v>83</v>
      </c>
      <c r="D8" s="45" t="s">
        <v>49</v>
      </c>
      <c r="E8" s="16" t="s">
        <v>212</v>
      </c>
      <c r="F8" s="34" t="s">
        <v>410</v>
      </c>
      <c r="G8" s="1">
        <v>15</v>
      </c>
      <c r="H8" s="102">
        <v>77206.71431701984</v>
      </c>
      <c r="I8" s="44" t="s">
        <v>40</v>
      </c>
    </row>
    <row r="9" spans="1:9" x14ac:dyDescent="0.3">
      <c r="A9" s="31" t="s">
        <v>147</v>
      </c>
      <c r="B9" s="1" t="s">
        <v>245</v>
      </c>
      <c r="C9" s="44" t="s">
        <v>83</v>
      </c>
      <c r="D9" s="45" t="s">
        <v>338</v>
      </c>
      <c r="E9" s="16" t="s">
        <v>67</v>
      </c>
      <c r="F9" s="34" t="s">
        <v>410</v>
      </c>
      <c r="G9" s="1">
        <v>15</v>
      </c>
      <c r="H9" s="102">
        <v>77206.71431701984</v>
      </c>
      <c r="I9" s="44" t="s">
        <v>24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D966"/>
  </sheetPr>
  <dimension ref="A1:H17"/>
  <sheetViews>
    <sheetView zoomScaleNormal="100" zoomScaleSheetLayoutView="75" workbookViewId="0">
      <selection activeCell="F17" sqref="F2:F17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9" bestFit="1" customWidth="1"/>
    <col min="8" max="8" width="10.625" bestFit="1" customWidth="1"/>
    <col min="9" max="9" width="10.5" bestFit="1" customWidth="1"/>
  </cols>
  <sheetData>
    <row r="1" spans="1:8" x14ac:dyDescent="0.3">
      <c r="A1" s="77" t="s">
        <v>360</v>
      </c>
      <c r="B1" s="32" t="s">
        <v>68</v>
      </c>
      <c r="C1" s="32" t="s">
        <v>254</v>
      </c>
      <c r="D1" s="30" t="s">
        <v>101</v>
      </c>
      <c r="E1" s="30" t="s">
        <v>273</v>
      </c>
      <c r="F1" s="32" t="s">
        <v>71</v>
      </c>
      <c r="G1" s="32" t="s">
        <v>85</v>
      </c>
      <c r="H1" s="32" t="s">
        <v>250</v>
      </c>
    </row>
    <row r="2" spans="1:8" x14ac:dyDescent="0.3">
      <c r="A2" s="16" t="s">
        <v>138</v>
      </c>
      <c r="B2" s="1" t="s">
        <v>340</v>
      </c>
      <c r="C2" s="1" t="s">
        <v>248</v>
      </c>
      <c r="D2" s="1" t="s">
        <v>348</v>
      </c>
      <c r="E2" s="45" t="s">
        <v>465</v>
      </c>
      <c r="F2" s="16" t="s">
        <v>169</v>
      </c>
      <c r="G2" s="17">
        <v>0.03</v>
      </c>
      <c r="H2" s="17">
        <v>0.3</v>
      </c>
    </row>
    <row r="3" spans="1:8" x14ac:dyDescent="0.3">
      <c r="A3" s="16" t="s">
        <v>139</v>
      </c>
      <c r="B3" s="1" t="s">
        <v>425</v>
      </c>
      <c r="C3" s="1" t="s">
        <v>248</v>
      </c>
      <c r="D3" s="1" t="s">
        <v>348</v>
      </c>
      <c r="E3" s="1" t="s">
        <v>336</v>
      </c>
      <c r="F3" s="1" t="s">
        <v>70</v>
      </c>
      <c r="G3" s="99">
        <v>0.05</v>
      </c>
      <c r="H3" s="99">
        <v>0.5</v>
      </c>
    </row>
    <row r="4" spans="1:8" x14ac:dyDescent="0.3">
      <c r="A4" s="16" t="s">
        <v>137</v>
      </c>
      <c r="B4" s="1" t="s">
        <v>344</v>
      </c>
      <c r="C4" s="1" t="s">
        <v>248</v>
      </c>
      <c r="D4" s="1" t="s">
        <v>402</v>
      </c>
      <c r="E4" s="45" t="s">
        <v>48</v>
      </c>
      <c r="F4" s="16" t="s">
        <v>60</v>
      </c>
      <c r="G4" s="17">
        <v>0.3</v>
      </c>
      <c r="H4" s="17">
        <v>3</v>
      </c>
    </row>
    <row r="5" spans="1:8" x14ac:dyDescent="0.3">
      <c r="A5" s="16" t="s">
        <v>140</v>
      </c>
      <c r="B5" s="1" t="s">
        <v>420</v>
      </c>
      <c r="C5" s="1" t="s">
        <v>248</v>
      </c>
      <c r="D5" s="1" t="s">
        <v>402</v>
      </c>
      <c r="E5" s="1" t="s">
        <v>333</v>
      </c>
      <c r="F5" s="98" t="s">
        <v>61</v>
      </c>
      <c r="G5" s="99">
        <v>0.05</v>
      </c>
      <c r="H5" s="99">
        <v>0.5</v>
      </c>
    </row>
    <row r="6" spans="1:8" x14ac:dyDescent="0.3">
      <c r="A6" s="16" t="s">
        <v>141</v>
      </c>
      <c r="B6" s="1" t="s">
        <v>246</v>
      </c>
      <c r="C6" s="1" t="s">
        <v>248</v>
      </c>
      <c r="D6" s="1" t="s">
        <v>375</v>
      </c>
      <c r="E6" s="45" t="s">
        <v>453</v>
      </c>
      <c r="F6" s="16" t="s">
        <v>164</v>
      </c>
      <c r="G6" s="17">
        <v>0.2</v>
      </c>
      <c r="H6" s="17">
        <v>2</v>
      </c>
    </row>
    <row r="7" spans="1:8" x14ac:dyDescent="0.3">
      <c r="A7" s="16" t="s">
        <v>145</v>
      </c>
      <c r="B7" s="1" t="s">
        <v>6</v>
      </c>
      <c r="C7" s="1" t="s">
        <v>248</v>
      </c>
      <c r="D7" s="1" t="s">
        <v>375</v>
      </c>
      <c r="E7" s="1" t="s">
        <v>454</v>
      </c>
      <c r="F7" s="98" t="s">
        <v>163</v>
      </c>
      <c r="G7" s="99">
        <v>0.03</v>
      </c>
      <c r="H7" s="99">
        <v>0.3</v>
      </c>
    </row>
    <row r="8" spans="1:8" x14ac:dyDescent="0.3">
      <c r="A8" s="16" t="s">
        <v>148</v>
      </c>
      <c r="B8" s="1" t="s">
        <v>369</v>
      </c>
      <c r="C8" s="1" t="s">
        <v>248</v>
      </c>
      <c r="D8" s="1" t="s">
        <v>365</v>
      </c>
      <c r="E8" s="45" t="s">
        <v>461</v>
      </c>
      <c r="F8" s="16" t="s">
        <v>161</v>
      </c>
      <c r="G8" s="17">
        <v>0.3</v>
      </c>
      <c r="H8" s="17">
        <v>3</v>
      </c>
    </row>
    <row r="9" spans="1:8" x14ac:dyDescent="0.3">
      <c r="A9" s="16" t="s">
        <v>142</v>
      </c>
      <c r="B9" s="1" t="s">
        <v>434</v>
      </c>
      <c r="C9" s="1" t="s">
        <v>248</v>
      </c>
      <c r="D9" s="1" t="s">
        <v>365</v>
      </c>
      <c r="E9" s="1" t="s">
        <v>460</v>
      </c>
      <c r="F9" s="98" t="s">
        <v>3</v>
      </c>
      <c r="G9" s="99">
        <v>0.1</v>
      </c>
      <c r="H9" s="99">
        <v>1</v>
      </c>
    </row>
    <row r="10" spans="1:8" x14ac:dyDescent="0.3">
      <c r="A10" s="16" t="s">
        <v>156</v>
      </c>
      <c r="B10" s="1" t="s">
        <v>247</v>
      </c>
      <c r="C10" s="1" t="s">
        <v>248</v>
      </c>
      <c r="D10" s="1" t="s">
        <v>388</v>
      </c>
      <c r="E10" s="45" t="s">
        <v>46</v>
      </c>
      <c r="F10" s="16" t="s">
        <v>217</v>
      </c>
      <c r="G10" s="17">
        <v>0.1</v>
      </c>
      <c r="H10" s="17">
        <v>1</v>
      </c>
    </row>
    <row r="11" spans="1:8" x14ac:dyDescent="0.3">
      <c r="A11" s="16" t="s">
        <v>160</v>
      </c>
      <c r="B11" s="1" t="s">
        <v>433</v>
      </c>
      <c r="C11" s="1" t="s">
        <v>248</v>
      </c>
      <c r="D11" s="1" t="s">
        <v>388</v>
      </c>
      <c r="E11" s="1" t="s">
        <v>455</v>
      </c>
      <c r="F11" s="98" t="s">
        <v>75</v>
      </c>
      <c r="G11" s="99">
        <v>0.02</v>
      </c>
      <c r="H11" s="99">
        <v>0.2</v>
      </c>
    </row>
    <row r="12" spans="1:8" x14ac:dyDescent="0.3">
      <c r="A12" s="16" t="s">
        <v>153</v>
      </c>
      <c r="B12" s="1" t="s">
        <v>366</v>
      </c>
      <c r="C12" s="1" t="s">
        <v>248</v>
      </c>
      <c r="D12" s="1" t="s">
        <v>390</v>
      </c>
      <c r="E12" s="45" t="s">
        <v>460</v>
      </c>
      <c r="F12" s="16" t="s">
        <v>3</v>
      </c>
      <c r="G12" s="17">
        <v>0.1</v>
      </c>
      <c r="H12" s="17">
        <v>1</v>
      </c>
    </row>
    <row r="13" spans="1:8" x14ac:dyDescent="0.3">
      <c r="A13" s="16" t="s">
        <v>167</v>
      </c>
      <c r="B13" s="1" t="s">
        <v>432</v>
      </c>
      <c r="C13" s="1" t="s">
        <v>248</v>
      </c>
      <c r="D13" s="1" t="s">
        <v>390</v>
      </c>
      <c r="E13" s="1" t="s">
        <v>460</v>
      </c>
      <c r="F13" s="98" t="s">
        <v>3</v>
      </c>
      <c r="G13" s="99">
        <v>0.1</v>
      </c>
      <c r="H13" s="99">
        <v>1</v>
      </c>
    </row>
    <row r="14" spans="1:8" x14ac:dyDescent="0.3">
      <c r="A14" s="16" t="s">
        <v>166</v>
      </c>
      <c r="B14" s="1" t="s">
        <v>257</v>
      </c>
      <c r="C14" s="1" t="s">
        <v>248</v>
      </c>
      <c r="D14" s="1" t="s">
        <v>371</v>
      </c>
      <c r="E14" s="45" t="s">
        <v>462</v>
      </c>
      <c r="F14" s="16" t="s">
        <v>162</v>
      </c>
      <c r="G14" s="17">
        <v>0.4</v>
      </c>
      <c r="H14" s="17">
        <v>4</v>
      </c>
    </row>
    <row r="15" spans="1:8" x14ac:dyDescent="0.3">
      <c r="A15" s="16" t="s">
        <v>168</v>
      </c>
      <c r="B15" s="1" t="s">
        <v>369</v>
      </c>
      <c r="C15" s="1" t="s">
        <v>248</v>
      </c>
      <c r="D15" s="1" t="s">
        <v>371</v>
      </c>
      <c r="E15" s="1" t="s">
        <v>465</v>
      </c>
      <c r="F15" s="98" t="s">
        <v>169</v>
      </c>
      <c r="G15" s="99">
        <v>0.02</v>
      </c>
      <c r="H15" s="99">
        <v>0.2</v>
      </c>
    </row>
    <row r="16" spans="1:8" x14ac:dyDescent="0.3">
      <c r="A16" s="16" t="s">
        <v>170</v>
      </c>
      <c r="B16" s="1" t="s">
        <v>355</v>
      </c>
      <c r="C16" s="1" t="s">
        <v>248</v>
      </c>
      <c r="D16" s="1" t="s">
        <v>396</v>
      </c>
      <c r="E16" s="45" t="s">
        <v>50</v>
      </c>
      <c r="F16" s="16" t="s">
        <v>66</v>
      </c>
      <c r="G16" s="17">
        <v>0.05</v>
      </c>
      <c r="H16" s="17">
        <v>0.5</v>
      </c>
    </row>
    <row r="17" spans="1:8" x14ac:dyDescent="0.3">
      <c r="A17" s="16" t="s">
        <v>165</v>
      </c>
      <c r="B17" s="1" t="s">
        <v>435</v>
      </c>
      <c r="C17" s="1" t="s">
        <v>248</v>
      </c>
      <c r="D17" s="1" t="s">
        <v>396</v>
      </c>
      <c r="E17" s="1" t="s">
        <v>336</v>
      </c>
      <c r="F17" s="98" t="s">
        <v>70</v>
      </c>
      <c r="G17" s="99">
        <v>0.05</v>
      </c>
      <c r="H17" s="99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K10"/>
  <sheetViews>
    <sheetView workbookViewId="0">
      <selection activeCell="G16" sqref="G16"/>
    </sheetView>
  </sheetViews>
  <sheetFormatPr defaultColWidth="6.25" defaultRowHeight="16.5" x14ac:dyDescent="0.3"/>
  <cols>
    <col min="1" max="16384" width="6.25" style="105"/>
  </cols>
  <sheetData>
    <row r="1" spans="2:11" ht="17.25" thickBot="1" x14ac:dyDescent="0.35"/>
    <row r="2" spans="2:11" ht="16.5" customHeight="1" x14ac:dyDescent="0.3">
      <c r="B2" s="184" t="s">
        <v>466</v>
      </c>
      <c r="C2" s="185"/>
      <c r="D2" s="185"/>
      <c r="E2" s="185"/>
      <c r="F2" s="185"/>
      <c r="G2" s="185"/>
      <c r="H2" s="185"/>
      <c r="I2" s="185"/>
      <c r="J2" s="185"/>
      <c r="K2" s="186"/>
    </row>
    <row r="3" spans="2:11" x14ac:dyDescent="0.3">
      <c r="B3" s="187"/>
      <c r="C3" s="188"/>
      <c r="D3" s="188"/>
      <c r="E3" s="188"/>
      <c r="F3" s="188"/>
      <c r="G3" s="188"/>
      <c r="H3" s="188"/>
      <c r="I3" s="188"/>
      <c r="J3" s="188"/>
      <c r="K3" s="189"/>
    </row>
    <row r="4" spans="2:11" x14ac:dyDescent="0.3">
      <c r="B4" s="187"/>
      <c r="C4" s="188"/>
      <c r="D4" s="188"/>
      <c r="E4" s="188"/>
      <c r="F4" s="188"/>
      <c r="G4" s="188"/>
      <c r="H4" s="188"/>
      <c r="I4" s="188"/>
      <c r="J4" s="188"/>
      <c r="K4" s="189"/>
    </row>
    <row r="5" spans="2:11" x14ac:dyDescent="0.3">
      <c r="B5" s="187"/>
      <c r="C5" s="188"/>
      <c r="D5" s="188"/>
      <c r="E5" s="188"/>
      <c r="F5" s="188"/>
      <c r="G5" s="188"/>
      <c r="H5" s="188"/>
      <c r="I5" s="188"/>
      <c r="J5" s="188"/>
      <c r="K5" s="189"/>
    </row>
    <row r="6" spans="2:11" x14ac:dyDescent="0.3">
      <c r="B6" s="187"/>
      <c r="C6" s="188"/>
      <c r="D6" s="188"/>
      <c r="E6" s="188"/>
      <c r="F6" s="188"/>
      <c r="G6" s="188"/>
      <c r="H6" s="188"/>
      <c r="I6" s="188"/>
      <c r="J6" s="188"/>
      <c r="K6" s="189"/>
    </row>
    <row r="7" spans="2:11" ht="17.25" thickBot="1" x14ac:dyDescent="0.35">
      <c r="B7" s="190"/>
      <c r="C7" s="191"/>
      <c r="D7" s="191"/>
      <c r="E7" s="191"/>
      <c r="F7" s="191"/>
      <c r="G7" s="191"/>
      <c r="H7" s="191"/>
      <c r="I7" s="191"/>
      <c r="J7" s="191"/>
      <c r="K7" s="192"/>
    </row>
    <row r="8" spans="2:11" x14ac:dyDescent="0.3">
      <c r="B8" s="106"/>
      <c r="C8" s="106"/>
      <c r="D8" s="106"/>
      <c r="E8" s="106"/>
      <c r="F8" s="106"/>
      <c r="G8" s="106"/>
      <c r="H8" s="106"/>
      <c r="I8" s="106"/>
      <c r="J8" s="106"/>
      <c r="K8" s="106"/>
    </row>
    <row r="9" spans="2:11" x14ac:dyDescent="0.3">
      <c r="B9" s="106"/>
      <c r="C9" s="106"/>
      <c r="D9" s="106"/>
      <c r="E9" s="106"/>
      <c r="F9" s="106"/>
      <c r="G9" s="106"/>
      <c r="H9" s="106"/>
      <c r="I9" s="106"/>
      <c r="J9" s="106"/>
      <c r="K9" s="106"/>
    </row>
    <row r="10" spans="2:11" x14ac:dyDescent="0.3">
      <c r="B10" s="106"/>
      <c r="C10" s="106"/>
      <c r="D10" s="106"/>
      <c r="E10" s="106"/>
      <c r="F10" s="106"/>
      <c r="G10" s="106"/>
      <c r="H10" s="106"/>
      <c r="I10" s="106"/>
      <c r="J10" s="106"/>
      <c r="K10" s="106"/>
    </row>
  </sheetData>
  <mergeCells count="1">
    <mergeCell ref="B2:K7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F6"/>
  <sheetViews>
    <sheetView workbookViewId="0">
      <selection activeCell="I8" sqref="I8"/>
    </sheetView>
  </sheetViews>
  <sheetFormatPr defaultRowHeight="16.5" x14ac:dyDescent="0.3"/>
  <cols>
    <col min="1" max="1" width="13.75" style="105" bestFit="1" customWidth="1"/>
    <col min="2" max="2" width="13" style="105" bestFit="1" customWidth="1"/>
    <col min="3" max="3" width="9" style="105"/>
    <col min="4" max="4" width="26.375" style="105" bestFit="1" customWidth="1"/>
    <col min="5" max="5" width="16.375" style="105" bestFit="1" customWidth="1"/>
    <col min="6" max="16384" width="9" style="105"/>
  </cols>
  <sheetData>
    <row r="1" spans="1:6" x14ac:dyDescent="0.3">
      <c r="A1" s="108" t="s">
        <v>467</v>
      </c>
      <c r="B1" s="108" t="s">
        <v>468</v>
      </c>
      <c r="C1" s="108" t="s">
        <v>469</v>
      </c>
      <c r="D1" s="108" t="s">
        <v>470</v>
      </c>
      <c r="E1" s="108" t="s">
        <v>471</v>
      </c>
      <c r="F1" s="103" t="s">
        <v>278</v>
      </c>
    </row>
    <row r="2" spans="1:6" x14ac:dyDescent="0.3">
      <c r="A2" s="109" t="s">
        <v>472</v>
      </c>
      <c r="B2" s="111" t="s">
        <v>477</v>
      </c>
      <c r="C2" s="111" t="s">
        <v>482</v>
      </c>
      <c r="D2" s="113" t="s">
        <v>483</v>
      </c>
      <c r="E2" s="111" t="s">
        <v>488</v>
      </c>
      <c r="F2" s="110">
        <v>200</v>
      </c>
    </row>
    <row r="3" spans="1:6" x14ac:dyDescent="0.3">
      <c r="A3" s="109" t="s">
        <v>473</v>
      </c>
      <c r="B3" s="111" t="s">
        <v>478</v>
      </c>
      <c r="C3" s="111" t="s">
        <v>482</v>
      </c>
      <c r="D3" s="113" t="s">
        <v>484</v>
      </c>
      <c r="E3" s="111" t="s">
        <v>491</v>
      </c>
      <c r="F3" s="110">
        <v>400</v>
      </c>
    </row>
    <row r="4" spans="1:6" x14ac:dyDescent="0.3">
      <c r="A4" s="109" t="s">
        <v>474</v>
      </c>
      <c r="B4" s="111" t="s">
        <v>479</v>
      </c>
      <c r="C4" s="111" t="s">
        <v>482</v>
      </c>
      <c r="D4" s="113" t="s">
        <v>485</v>
      </c>
      <c r="E4" s="111" t="s">
        <v>492</v>
      </c>
      <c r="F4" s="110">
        <v>600</v>
      </c>
    </row>
    <row r="5" spans="1:6" x14ac:dyDescent="0.3">
      <c r="A5" s="109" t="s">
        <v>475</v>
      </c>
      <c r="B5" s="111" t="s">
        <v>480</v>
      </c>
      <c r="C5" s="111" t="s">
        <v>482</v>
      </c>
      <c r="D5" s="113" t="s">
        <v>486</v>
      </c>
      <c r="E5" s="111" t="s">
        <v>489</v>
      </c>
      <c r="F5" s="110">
        <v>800</v>
      </c>
    </row>
    <row r="6" spans="1:6" x14ac:dyDescent="0.3">
      <c r="A6" s="109" t="s">
        <v>476</v>
      </c>
      <c r="B6" s="111" t="s">
        <v>481</v>
      </c>
      <c r="C6" s="111" t="s">
        <v>482</v>
      </c>
      <c r="D6" s="113" t="s">
        <v>487</v>
      </c>
      <c r="E6" s="111" t="s">
        <v>490</v>
      </c>
      <c r="F6" s="110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F11"/>
  <sheetViews>
    <sheetView workbookViewId="0">
      <selection activeCell="J9" sqref="J9"/>
    </sheetView>
  </sheetViews>
  <sheetFormatPr defaultRowHeight="16.5" x14ac:dyDescent="0.3"/>
  <cols>
    <col min="1" max="1" width="6.625" style="105" bestFit="1" customWidth="1"/>
    <col min="2" max="2" width="13" style="105" bestFit="1" customWidth="1"/>
    <col min="3" max="3" width="5.375" style="105" bestFit="1" customWidth="1"/>
    <col min="4" max="4" width="29.25" style="105" bestFit="1" customWidth="1"/>
    <col min="5" max="5" width="9" style="105"/>
    <col min="6" max="6" width="22" style="105" bestFit="1" customWidth="1"/>
    <col min="7" max="16384" width="9" style="105"/>
  </cols>
  <sheetData>
    <row r="1" spans="1:6" x14ac:dyDescent="0.3">
      <c r="A1" s="108" t="s">
        <v>467</v>
      </c>
      <c r="B1" s="108" t="s">
        <v>468</v>
      </c>
      <c r="C1" s="108" t="s">
        <v>469</v>
      </c>
      <c r="D1" s="112" t="s">
        <v>523</v>
      </c>
      <c r="E1" s="114" t="s">
        <v>278</v>
      </c>
      <c r="F1" s="115" t="s">
        <v>524</v>
      </c>
    </row>
    <row r="2" spans="1:6" x14ac:dyDescent="0.3">
      <c r="A2" s="109" t="s">
        <v>493</v>
      </c>
      <c r="B2" s="109" t="s">
        <v>503</v>
      </c>
      <c r="C2" s="109" t="s">
        <v>482</v>
      </c>
      <c r="D2" s="109" t="s">
        <v>513</v>
      </c>
      <c r="E2" s="110">
        <v>50</v>
      </c>
      <c r="F2" s="111" t="s">
        <v>525</v>
      </c>
    </row>
    <row r="3" spans="1:6" x14ac:dyDescent="0.3">
      <c r="A3" s="109" t="s">
        <v>494</v>
      </c>
      <c r="B3" s="109" t="s">
        <v>504</v>
      </c>
      <c r="C3" s="109" t="s">
        <v>482</v>
      </c>
      <c r="D3" s="109" t="s">
        <v>514</v>
      </c>
      <c r="E3" s="110">
        <v>70</v>
      </c>
      <c r="F3" s="111" t="s">
        <v>527</v>
      </c>
    </row>
    <row r="4" spans="1:6" x14ac:dyDescent="0.3">
      <c r="A4" s="109" t="s">
        <v>495</v>
      </c>
      <c r="B4" s="109" t="s">
        <v>505</v>
      </c>
      <c r="C4" s="109" t="s">
        <v>482</v>
      </c>
      <c r="D4" s="109" t="s">
        <v>515</v>
      </c>
      <c r="E4" s="110">
        <v>150</v>
      </c>
      <c r="F4" s="111" t="s">
        <v>532</v>
      </c>
    </row>
    <row r="5" spans="1:6" x14ac:dyDescent="0.3">
      <c r="A5" s="109" t="s">
        <v>496</v>
      </c>
      <c r="B5" s="109" t="s">
        <v>506</v>
      </c>
      <c r="C5" s="109" t="s">
        <v>482</v>
      </c>
      <c r="D5" s="109" t="s">
        <v>516</v>
      </c>
      <c r="E5" s="110">
        <v>220</v>
      </c>
      <c r="F5" s="111" t="s">
        <v>533</v>
      </c>
    </row>
    <row r="6" spans="1:6" x14ac:dyDescent="0.3">
      <c r="A6" s="109" t="s">
        <v>497</v>
      </c>
      <c r="B6" s="109" t="s">
        <v>507</v>
      </c>
      <c r="C6" s="109" t="s">
        <v>482</v>
      </c>
      <c r="D6" s="109" t="s">
        <v>517</v>
      </c>
      <c r="E6" s="110">
        <v>320</v>
      </c>
      <c r="F6" s="111" t="s">
        <v>528</v>
      </c>
    </row>
    <row r="7" spans="1:6" x14ac:dyDescent="0.3">
      <c r="A7" s="109" t="s">
        <v>498</v>
      </c>
      <c r="B7" s="109" t="s">
        <v>508</v>
      </c>
      <c r="C7" s="109" t="s">
        <v>482</v>
      </c>
      <c r="D7" s="109" t="s">
        <v>518</v>
      </c>
      <c r="E7" s="110">
        <v>470</v>
      </c>
      <c r="F7" s="111" t="s">
        <v>530</v>
      </c>
    </row>
    <row r="8" spans="1:6" x14ac:dyDescent="0.3">
      <c r="A8" s="109" t="s">
        <v>499</v>
      </c>
      <c r="B8" s="109" t="s">
        <v>509</v>
      </c>
      <c r="C8" s="109" t="s">
        <v>482</v>
      </c>
      <c r="D8" s="109" t="s">
        <v>519</v>
      </c>
      <c r="E8" s="110">
        <v>560</v>
      </c>
      <c r="F8" s="111" t="s">
        <v>529</v>
      </c>
    </row>
    <row r="9" spans="1:6" x14ac:dyDescent="0.3">
      <c r="A9" s="109" t="s">
        <v>500</v>
      </c>
      <c r="B9" s="107" t="s">
        <v>512</v>
      </c>
      <c r="C9" s="109" t="s">
        <v>482</v>
      </c>
      <c r="D9" s="109" t="s">
        <v>520</v>
      </c>
      <c r="E9" s="110">
        <v>620</v>
      </c>
      <c r="F9" s="111" t="s">
        <v>526</v>
      </c>
    </row>
    <row r="10" spans="1:6" x14ac:dyDescent="0.3">
      <c r="A10" s="109" t="s">
        <v>501</v>
      </c>
      <c r="B10" s="109" t="s">
        <v>510</v>
      </c>
      <c r="C10" s="109" t="s">
        <v>482</v>
      </c>
      <c r="D10" s="109" t="s">
        <v>521</v>
      </c>
      <c r="E10" s="110">
        <v>620</v>
      </c>
      <c r="F10" s="111" t="s">
        <v>531</v>
      </c>
    </row>
    <row r="11" spans="1:6" x14ac:dyDescent="0.3">
      <c r="A11" s="109" t="s">
        <v>502</v>
      </c>
      <c r="B11" s="109" t="s">
        <v>511</v>
      </c>
      <c r="C11" s="109" t="s">
        <v>482</v>
      </c>
      <c r="D11" s="109" t="s">
        <v>522</v>
      </c>
      <c r="E11" s="110">
        <v>700</v>
      </c>
      <c r="F11" s="111" t="s">
        <v>534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8CBAC"/>
  </sheetPr>
  <dimension ref="B2:T27"/>
  <sheetViews>
    <sheetView topLeftCell="A4" zoomScaleNormal="100" zoomScaleSheetLayoutView="75" workbookViewId="0">
      <selection activeCell="X25" sqref="X25"/>
    </sheetView>
  </sheetViews>
  <sheetFormatPr defaultColWidth="4.625" defaultRowHeight="16.5" x14ac:dyDescent="0.3"/>
  <cols>
    <col min="1" max="16384" width="4.625" style="4"/>
  </cols>
  <sheetData>
    <row r="2" spans="2:20" ht="16.5" customHeight="1" x14ac:dyDescent="0.3">
      <c r="B2" s="131" t="s">
        <v>535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</row>
    <row r="3" spans="2:20" x14ac:dyDescent="0.3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6"/>
    </row>
    <row r="4" spans="2:20" x14ac:dyDescent="0.3"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6"/>
    </row>
    <row r="5" spans="2:20" x14ac:dyDescent="0.3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6"/>
    </row>
    <row r="6" spans="2:20" x14ac:dyDescent="0.3"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20" x14ac:dyDescent="0.3"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</row>
    <row r="8" spans="2:20" x14ac:dyDescent="0.3"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6"/>
    </row>
    <row r="9" spans="2:20" x14ac:dyDescent="0.3"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6"/>
    </row>
    <row r="10" spans="2:20" x14ac:dyDescent="0.3"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6"/>
    </row>
    <row r="11" spans="2:20" x14ac:dyDescent="0.3"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6"/>
    </row>
    <row r="12" spans="2:20" x14ac:dyDescent="0.3">
      <c r="B12" s="137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9"/>
    </row>
    <row r="15" spans="2:20" x14ac:dyDescent="0.3">
      <c r="B15" s="174" t="s">
        <v>536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</row>
    <row r="16" spans="2:20" x14ac:dyDescent="0.3">
      <c r="B16" s="90" t="s">
        <v>236</v>
      </c>
      <c r="C16" s="51">
        <v>0</v>
      </c>
      <c r="D16" s="51">
        <v>1</v>
      </c>
      <c r="E16" s="51">
        <v>2</v>
      </c>
      <c r="F16" s="51">
        <v>3</v>
      </c>
      <c r="G16" s="51">
        <v>4</v>
      </c>
      <c r="H16" s="51">
        <v>5</v>
      </c>
      <c r="I16" s="51">
        <v>6</v>
      </c>
      <c r="J16" s="51">
        <v>7</v>
      </c>
      <c r="K16" s="51">
        <v>8</v>
      </c>
      <c r="L16" s="51">
        <v>9</v>
      </c>
    </row>
    <row r="17" spans="2:12" x14ac:dyDescent="0.3">
      <c r="B17" s="50">
        <v>0</v>
      </c>
      <c r="C17" s="104">
        <v>0</v>
      </c>
      <c r="D17" s="104">
        <v>42</v>
      </c>
      <c r="E17" s="104">
        <f>D17+6</f>
        <v>48</v>
      </c>
      <c r="F17" s="104">
        <f t="shared" ref="F17:L17" si="0">E17+6</f>
        <v>54</v>
      </c>
      <c r="G17" s="104">
        <f t="shared" si="0"/>
        <v>60</v>
      </c>
      <c r="H17" s="104">
        <f t="shared" si="0"/>
        <v>66</v>
      </c>
      <c r="I17" s="104">
        <f t="shared" si="0"/>
        <v>72</v>
      </c>
      <c r="J17" s="104">
        <f t="shared" si="0"/>
        <v>78</v>
      </c>
      <c r="K17" s="104">
        <f t="shared" si="0"/>
        <v>84</v>
      </c>
      <c r="L17" s="104">
        <f t="shared" si="0"/>
        <v>90</v>
      </c>
    </row>
    <row r="18" spans="2:12" x14ac:dyDescent="0.3">
      <c r="B18" s="50">
        <v>1</v>
      </c>
      <c r="C18" s="104">
        <f>L17+6</f>
        <v>96</v>
      </c>
      <c r="D18" s="104">
        <f>C18+6</f>
        <v>102</v>
      </c>
      <c r="E18" s="104">
        <f t="shared" ref="E18:L18" si="1">D18+6</f>
        <v>108</v>
      </c>
      <c r="F18" s="104">
        <f t="shared" si="1"/>
        <v>114</v>
      </c>
      <c r="G18" s="104">
        <f t="shared" si="1"/>
        <v>120</v>
      </c>
      <c r="H18" s="104">
        <f t="shared" si="1"/>
        <v>126</v>
      </c>
      <c r="I18" s="104">
        <f t="shared" si="1"/>
        <v>132</v>
      </c>
      <c r="J18" s="104">
        <f t="shared" si="1"/>
        <v>138</v>
      </c>
      <c r="K18" s="104">
        <f t="shared" si="1"/>
        <v>144</v>
      </c>
      <c r="L18" s="104">
        <f t="shared" si="1"/>
        <v>150</v>
      </c>
    </row>
    <row r="19" spans="2:12" x14ac:dyDescent="0.3">
      <c r="B19" s="50">
        <v>2</v>
      </c>
      <c r="C19" s="104">
        <f>L18+6</f>
        <v>156</v>
      </c>
      <c r="D19" s="104">
        <f>C19+6</f>
        <v>162</v>
      </c>
      <c r="E19" s="104">
        <f t="shared" ref="E19:L19" si="2">D19+6</f>
        <v>168</v>
      </c>
      <c r="F19" s="104">
        <f t="shared" si="2"/>
        <v>174</v>
      </c>
      <c r="G19" s="104">
        <f t="shared" si="2"/>
        <v>180</v>
      </c>
      <c r="H19" s="104">
        <f t="shared" si="2"/>
        <v>186</v>
      </c>
      <c r="I19" s="104">
        <f t="shared" si="2"/>
        <v>192</v>
      </c>
      <c r="J19" s="104">
        <f t="shared" si="2"/>
        <v>198</v>
      </c>
      <c r="K19" s="104">
        <f t="shared" si="2"/>
        <v>204</v>
      </c>
      <c r="L19" s="104">
        <f t="shared" si="2"/>
        <v>210</v>
      </c>
    </row>
    <row r="20" spans="2:12" x14ac:dyDescent="0.3">
      <c r="B20" s="50">
        <v>3</v>
      </c>
      <c r="C20" s="104">
        <f t="shared" ref="C20:C27" si="3">L19+6</f>
        <v>216</v>
      </c>
      <c r="D20" s="104">
        <f t="shared" ref="D20:L20" si="4">C20+6</f>
        <v>222</v>
      </c>
      <c r="E20" s="104">
        <f t="shared" si="4"/>
        <v>228</v>
      </c>
      <c r="F20" s="104">
        <f t="shared" si="4"/>
        <v>234</v>
      </c>
      <c r="G20" s="104">
        <f t="shared" si="4"/>
        <v>240</v>
      </c>
      <c r="H20" s="104">
        <f t="shared" si="4"/>
        <v>246</v>
      </c>
      <c r="I20" s="104">
        <f t="shared" si="4"/>
        <v>252</v>
      </c>
      <c r="J20" s="104">
        <f t="shared" si="4"/>
        <v>258</v>
      </c>
      <c r="K20" s="104">
        <f t="shared" si="4"/>
        <v>264</v>
      </c>
      <c r="L20" s="104">
        <f t="shared" si="4"/>
        <v>270</v>
      </c>
    </row>
    <row r="21" spans="2:12" x14ac:dyDescent="0.3">
      <c r="B21" s="50">
        <v>4</v>
      </c>
      <c r="C21" s="104">
        <f t="shared" si="3"/>
        <v>276</v>
      </c>
      <c r="D21" s="104">
        <f t="shared" ref="D21:L21" si="5">C21+6</f>
        <v>282</v>
      </c>
      <c r="E21" s="104">
        <f t="shared" si="5"/>
        <v>288</v>
      </c>
      <c r="F21" s="104">
        <f t="shared" si="5"/>
        <v>294</v>
      </c>
      <c r="G21" s="104">
        <f t="shared" si="5"/>
        <v>300</v>
      </c>
      <c r="H21" s="104">
        <f t="shared" si="5"/>
        <v>306</v>
      </c>
      <c r="I21" s="104">
        <f t="shared" si="5"/>
        <v>312</v>
      </c>
      <c r="J21" s="104">
        <f t="shared" si="5"/>
        <v>318</v>
      </c>
      <c r="K21" s="104">
        <f t="shared" si="5"/>
        <v>324</v>
      </c>
      <c r="L21" s="104">
        <f t="shared" si="5"/>
        <v>330</v>
      </c>
    </row>
    <row r="22" spans="2:12" x14ac:dyDescent="0.3">
      <c r="B22" s="50">
        <v>5</v>
      </c>
      <c r="C22" s="104">
        <f t="shared" si="3"/>
        <v>336</v>
      </c>
      <c r="D22" s="104">
        <f t="shared" ref="D22:L22" si="6">C22+6</f>
        <v>342</v>
      </c>
      <c r="E22" s="104">
        <f t="shared" si="6"/>
        <v>348</v>
      </c>
      <c r="F22" s="104">
        <f t="shared" si="6"/>
        <v>354</v>
      </c>
      <c r="G22" s="104">
        <f t="shared" si="6"/>
        <v>360</v>
      </c>
      <c r="H22" s="104">
        <f t="shared" si="6"/>
        <v>366</v>
      </c>
      <c r="I22" s="104">
        <f t="shared" si="6"/>
        <v>372</v>
      </c>
      <c r="J22" s="104">
        <f t="shared" si="6"/>
        <v>378</v>
      </c>
      <c r="K22" s="104">
        <f t="shared" si="6"/>
        <v>384</v>
      </c>
      <c r="L22" s="104">
        <f t="shared" si="6"/>
        <v>390</v>
      </c>
    </row>
    <row r="23" spans="2:12" x14ac:dyDescent="0.3">
      <c r="B23" s="50">
        <v>6</v>
      </c>
      <c r="C23" s="104">
        <f t="shared" si="3"/>
        <v>396</v>
      </c>
      <c r="D23" s="104">
        <f t="shared" ref="D23:L23" si="7">C23+6</f>
        <v>402</v>
      </c>
      <c r="E23" s="104">
        <f t="shared" si="7"/>
        <v>408</v>
      </c>
      <c r="F23" s="104">
        <f t="shared" si="7"/>
        <v>414</v>
      </c>
      <c r="G23" s="104">
        <f t="shared" si="7"/>
        <v>420</v>
      </c>
      <c r="H23" s="104">
        <f t="shared" si="7"/>
        <v>426</v>
      </c>
      <c r="I23" s="104">
        <f t="shared" si="7"/>
        <v>432</v>
      </c>
      <c r="J23" s="104">
        <f t="shared" si="7"/>
        <v>438</v>
      </c>
      <c r="K23" s="104">
        <f t="shared" si="7"/>
        <v>444</v>
      </c>
      <c r="L23" s="104">
        <f t="shared" si="7"/>
        <v>450</v>
      </c>
    </row>
    <row r="24" spans="2:12" x14ac:dyDescent="0.3">
      <c r="B24" s="50">
        <v>7</v>
      </c>
      <c r="C24" s="104">
        <f t="shared" si="3"/>
        <v>456</v>
      </c>
      <c r="D24" s="104">
        <f t="shared" ref="D24:L24" si="8">C24+6</f>
        <v>462</v>
      </c>
      <c r="E24" s="104">
        <f t="shared" si="8"/>
        <v>468</v>
      </c>
      <c r="F24" s="104">
        <f t="shared" si="8"/>
        <v>474</v>
      </c>
      <c r="G24" s="104">
        <f t="shared" si="8"/>
        <v>480</v>
      </c>
      <c r="H24" s="104">
        <f t="shared" si="8"/>
        <v>486</v>
      </c>
      <c r="I24" s="104">
        <f t="shared" si="8"/>
        <v>492</v>
      </c>
      <c r="J24" s="104">
        <f t="shared" si="8"/>
        <v>498</v>
      </c>
      <c r="K24" s="104">
        <f t="shared" si="8"/>
        <v>504</v>
      </c>
      <c r="L24" s="104">
        <f t="shared" si="8"/>
        <v>510</v>
      </c>
    </row>
    <row r="25" spans="2:12" x14ac:dyDescent="0.3">
      <c r="B25" s="50">
        <v>8</v>
      </c>
      <c r="C25" s="104">
        <f t="shared" si="3"/>
        <v>516</v>
      </c>
      <c r="D25" s="104">
        <f t="shared" ref="D25:L25" si="9">C25+6</f>
        <v>522</v>
      </c>
      <c r="E25" s="104">
        <f t="shared" si="9"/>
        <v>528</v>
      </c>
      <c r="F25" s="104">
        <f t="shared" si="9"/>
        <v>534</v>
      </c>
      <c r="G25" s="104">
        <f t="shared" si="9"/>
        <v>540</v>
      </c>
      <c r="H25" s="104">
        <f t="shared" si="9"/>
        <v>546</v>
      </c>
      <c r="I25" s="104">
        <f t="shared" si="9"/>
        <v>552</v>
      </c>
      <c r="J25" s="104">
        <f t="shared" si="9"/>
        <v>558</v>
      </c>
      <c r="K25" s="104">
        <f t="shared" si="9"/>
        <v>564</v>
      </c>
      <c r="L25" s="104">
        <f t="shared" si="9"/>
        <v>570</v>
      </c>
    </row>
    <row r="26" spans="2:12" x14ac:dyDescent="0.3">
      <c r="B26" s="50">
        <v>9</v>
      </c>
      <c r="C26" s="104">
        <f t="shared" si="3"/>
        <v>576</v>
      </c>
      <c r="D26" s="104">
        <f t="shared" ref="D26:L27" si="10">C26+6</f>
        <v>582</v>
      </c>
      <c r="E26" s="104">
        <f t="shared" si="10"/>
        <v>588</v>
      </c>
      <c r="F26" s="104">
        <f t="shared" si="10"/>
        <v>594</v>
      </c>
      <c r="G26" s="104">
        <f t="shared" si="10"/>
        <v>600</v>
      </c>
      <c r="H26" s="104">
        <f t="shared" si="10"/>
        <v>606</v>
      </c>
      <c r="I26" s="104">
        <f t="shared" si="10"/>
        <v>612</v>
      </c>
      <c r="J26" s="104">
        <f t="shared" si="10"/>
        <v>618</v>
      </c>
      <c r="K26" s="104">
        <f t="shared" si="10"/>
        <v>624</v>
      </c>
      <c r="L26" s="104">
        <f t="shared" si="10"/>
        <v>630</v>
      </c>
    </row>
    <row r="27" spans="2:12" x14ac:dyDescent="0.3">
      <c r="B27" s="50">
        <v>10</v>
      </c>
      <c r="C27" s="104">
        <f t="shared" si="3"/>
        <v>636</v>
      </c>
      <c r="D27" s="104">
        <f t="shared" si="10"/>
        <v>642</v>
      </c>
      <c r="E27" s="104">
        <f t="shared" si="10"/>
        <v>648</v>
      </c>
      <c r="F27" s="104">
        <f t="shared" si="10"/>
        <v>654</v>
      </c>
      <c r="G27" s="104">
        <f t="shared" si="10"/>
        <v>660</v>
      </c>
      <c r="H27" s="104">
        <f t="shared" si="10"/>
        <v>666</v>
      </c>
      <c r="I27" s="104">
        <f t="shared" si="10"/>
        <v>672</v>
      </c>
      <c r="J27" s="104">
        <f t="shared" si="10"/>
        <v>678</v>
      </c>
      <c r="K27" s="104">
        <f t="shared" si="10"/>
        <v>684</v>
      </c>
      <c r="L27" s="104">
        <f t="shared" si="10"/>
        <v>690</v>
      </c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360</v>
      </c>
      <c r="B1" s="13" t="s">
        <v>68</v>
      </c>
      <c r="C1" s="13" t="s">
        <v>254</v>
      </c>
      <c r="D1" s="13" t="s">
        <v>84</v>
      </c>
      <c r="E1" s="13" t="s">
        <v>68</v>
      </c>
      <c r="F1" s="13" t="s">
        <v>86</v>
      </c>
    </row>
    <row r="2" spans="1:6" ht="16.5" customHeight="1" x14ac:dyDescent="0.3">
      <c r="A2" s="33" t="s">
        <v>97</v>
      </c>
      <c r="B2" s="1" t="s">
        <v>348</v>
      </c>
      <c r="C2" s="24" t="s">
        <v>251</v>
      </c>
      <c r="D2" s="16" t="s">
        <v>138</v>
      </c>
      <c r="E2" s="1" t="s">
        <v>340</v>
      </c>
      <c r="F2" s="18">
        <v>0.03</v>
      </c>
    </row>
    <row r="3" spans="1:6" ht="16.5" customHeight="1" x14ac:dyDescent="0.3">
      <c r="A3" s="33" t="s">
        <v>98</v>
      </c>
      <c r="B3" s="1" t="s">
        <v>348</v>
      </c>
      <c r="C3" s="48" t="s">
        <v>251</v>
      </c>
      <c r="D3" s="16" t="s">
        <v>139</v>
      </c>
      <c r="E3" s="1" t="s">
        <v>425</v>
      </c>
      <c r="F3" s="18">
        <v>0.03</v>
      </c>
    </row>
    <row r="4" spans="1:6" x14ac:dyDescent="0.3">
      <c r="A4" s="33" t="s">
        <v>99</v>
      </c>
      <c r="B4" s="1" t="s">
        <v>402</v>
      </c>
      <c r="C4" s="48" t="s">
        <v>251</v>
      </c>
      <c r="D4" s="16" t="s">
        <v>137</v>
      </c>
      <c r="E4" s="1" t="s">
        <v>344</v>
      </c>
      <c r="F4" s="18">
        <v>0.03</v>
      </c>
    </row>
    <row r="5" spans="1:6" x14ac:dyDescent="0.3">
      <c r="A5" s="33" t="s">
        <v>100</v>
      </c>
      <c r="B5" s="1" t="s">
        <v>402</v>
      </c>
      <c r="C5" s="48" t="s">
        <v>251</v>
      </c>
      <c r="D5" s="16" t="s">
        <v>140</v>
      </c>
      <c r="E5" s="1" t="s">
        <v>420</v>
      </c>
      <c r="F5" s="18">
        <v>0.03</v>
      </c>
    </row>
    <row r="6" spans="1:6" x14ac:dyDescent="0.3">
      <c r="A6" s="33" t="s">
        <v>106</v>
      </c>
      <c r="B6" s="1" t="s">
        <v>375</v>
      </c>
      <c r="C6" s="48" t="s">
        <v>251</v>
      </c>
      <c r="D6" s="16" t="s">
        <v>141</v>
      </c>
      <c r="E6" s="1" t="s">
        <v>76</v>
      </c>
      <c r="F6" s="18">
        <v>0.03</v>
      </c>
    </row>
    <row r="7" spans="1:6" x14ac:dyDescent="0.3">
      <c r="A7" s="33" t="s">
        <v>104</v>
      </c>
      <c r="B7" s="1" t="s">
        <v>375</v>
      </c>
      <c r="C7" s="48" t="s">
        <v>251</v>
      </c>
      <c r="D7" s="16" t="s">
        <v>145</v>
      </c>
      <c r="E7" s="1" t="s">
        <v>6</v>
      </c>
      <c r="F7" s="18">
        <v>0.03</v>
      </c>
    </row>
    <row r="8" spans="1:6" x14ac:dyDescent="0.3">
      <c r="A8" s="33" t="s">
        <v>109</v>
      </c>
      <c r="B8" s="1" t="s">
        <v>365</v>
      </c>
      <c r="C8" s="48" t="s">
        <v>251</v>
      </c>
      <c r="D8" s="16" t="s">
        <v>148</v>
      </c>
      <c r="E8" s="1" t="s">
        <v>369</v>
      </c>
      <c r="F8" s="18">
        <v>0.03</v>
      </c>
    </row>
    <row r="9" spans="1:6" x14ac:dyDescent="0.3">
      <c r="A9" s="33" t="s">
        <v>111</v>
      </c>
      <c r="B9" s="1" t="s">
        <v>365</v>
      </c>
      <c r="C9" s="48" t="s">
        <v>251</v>
      </c>
      <c r="D9" s="16" t="s">
        <v>142</v>
      </c>
      <c r="E9" s="1" t="s">
        <v>434</v>
      </c>
      <c r="F9" s="18">
        <v>0.03</v>
      </c>
    </row>
    <row r="10" spans="1:6" x14ac:dyDescent="0.3">
      <c r="A10" s="33" t="s">
        <v>181</v>
      </c>
      <c r="B10" s="1" t="s">
        <v>388</v>
      </c>
      <c r="C10" s="48" t="s">
        <v>251</v>
      </c>
      <c r="D10" s="16" t="s">
        <v>156</v>
      </c>
      <c r="E10" s="1" t="s">
        <v>247</v>
      </c>
      <c r="F10" s="18">
        <v>0.03</v>
      </c>
    </row>
    <row r="11" spans="1:6" x14ac:dyDescent="0.3">
      <c r="A11" s="33" t="s">
        <v>183</v>
      </c>
      <c r="B11" s="1" t="s">
        <v>388</v>
      </c>
      <c r="C11" s="48" t="s">
        <v>251</v>
      </c>
      <c r="D11" s="16" t="s">
        <v>160</v>
      </c>
      <c r="E11" s="1" t="s">
        <v>433</v>
      </c>
      <c r="F11" s="18">
        <v>0.03</v>
      </c>
    </row>
    <row r="12" spans="1:6" x14ac:dyDescent="0.3">
      <c r="A12" s="33" t="s">
        <v>184</v>
      </c>
      <c r="B12" s="1" t="s">
        <v>390</v>
      </c>
      <c r="C12" s="48" t="s">
        <v>251</v>
      </c>
      <c r="D12" s="16" t="s">
        <v>153</v>
      </c>
      <c r="E12" s="1" t="s">
        <v>366</v>
      </c>
      <c r="F12" s="18">
        <v>0.03</v>
      </c>
    </row>
    <row r="13" spans="1:6" x14ac:dyDescent="0.3">
      <c r="A13" s="33" t="s">
        <v>185</v>
      </c>
      <c r="B13" s="1" t="s">
        <v>390</v>
      </c>
      <c r="C13" s="48" t="s">
        <v>251</v>
      </c>
      <c r="D13" s="16" t="s">
        <v>167</v>
      </c>
      <c r="E13" s="1" t="s">
        <v>432</v>
      </c>
      <c r="F13" s="18">
        <v>0.03</v>
      </c>
    </row>
    <row r="14" spans="1:6" x14ac:dyDescent="0.3">
      <c r="A14" s="33" t="s">
        <v>186</v>
      </c>
      <c r="B14" s="1" t="s">
        <v>371</v>
      </c>
      <c r="C14" s="48" t="s">
        <v>251</v>
      </c>
      <c r="D14" s="16" t="s">
        <v>166</v>
      </c>
      <c r="E14" s="1" t="s">
        <v>257</v>
      </c>
      <c r="F14" s="18">
        <v>0.03</v>
      </c>
    </row>
    <row r="15" spans="1:6" x14ac:dyDescent="0.3">
      <c r="A15" s="33" t="s">
        <v>187</v>
      </c>
      <c r="B15" s="1" t="s">
        <v>371</v>
      </c>
      <c r="C15" s="48" t="s">
        <v>251</v>
      </c>
      <c r="D15" s="16" t="s">
        <v>168</v>
      </c>
      <c r="E15" s="1" t="s">
        <v>369</v>
      </c>
      <c r="F15" s="18">
        <v>0.03</v>
      </c>
    </row>
    <row r="16" spans="1:6" x14ac:dyDescent="0.3">
      <c r="A16" s="33" t="s">
        <v>180</v>
      </c>
      <c r="B16" s="1" t="s">
        <v>396</v>
      </c>
      <c r="C16" s="48" t="s">
        <v>251</v>
      </c>
      <c r="D16" s="16" t="s">
        <v>170</v>
      </c>
      <c r="E16" s="1" t="s">
        <v>355</v>
      </c>
      <c r="F16" s="18">
        <v>0.03</v>
      </c>
    </row>
    <row r="17" spans="1:6" x14ac:dyDescent="0.3">
      <c r="A17" s="33" t="s">
        <v>182</v>
      </c>
      <c r="B17" s="1" t="s">
        <v>396</v>
      </c>
      <c r="C17" s="24" t="s">
        <v>251</v>
      </c>
      <c r="D17" s="16" t="s">
        <v>165</v>
      </c>
      <c r="E17" s="1" t="s">
        <v>435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8CBAC"/>
  </sheetPr>
  <dimension ref="B2:M11"/>
  <sheetViews>
    <sheetView zoomScaleNormal="100" zoomScaleSheetLayoutView="75" workbookViewId="0">
      <selection activeCell="Y10" sqref="Y10"/>
    </sheetView>
  </sheetViews>
  <sheetFormatPr defaultColWidth="4.875" defaultRowHeight="16.5" x14ac:dyDescent="0.3"/>
  <cols>
    <col min="1" max="16384" width="4.875" style="2"/>
  </cols>
  <sheetData>
    <row r="2" spans="2:13" ht="16.5" customHeight="1" x14ac:dyDescent="0.3">
      <c r="B2" s="131" t="s">
        <v>42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</row>
    <row r="3" spans="2:13" x14ac:dyDescent="0.3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</row>
    <row r="4" spans="2:13" x14ac:dyDescent="0.3"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2:13" x14ac:dyDescent="0.3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6"/>
    </row>
    <row r="6" spans="2:13" x14ac:dyDescent="0.3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13" x14ac:dyDescent="0.3">
      <c r="B7" s="15"/>
      <c r="C7" s="15"/>
      <c r="D7" s="15"/>
      <c r="E7" s="15"/>
      <c r="F7" s="15"/>
      <c r="G7" s="15"/>
      <c r="H7" s="15"/>
    </row>
    <row r="8" spans="2:13" x14ac:dyDescent="0.3">
      <c r="B8" s="15"/>
      <c r="C8" s="15"/>
      <c r="D8" s="15"/>
      <c r="E8" s="15"/>
      <c r="F8" s="15"/>
      <c r="G8" s="15"/>
      <c r="H8" s="15"/>
    </row>
    <row r="9" spans="2:13" x14ac:dyDescent="0.3">
      <c r="B9" s="15"/>
      <c r="C9" s="15"/>
      <c r="D9" s="15"/>
      <c r="E9" s="15"/>
      <c r="F9" s="15"/>
      <c r="G9" s="15"/>
      <c r="H9" s="15"/>
    </row>
    <row r="10" spans="2:13" x14ac:dyDescent="0.3">
      <c r="B10" s="15"/>
      <c r="C10" s="15"/>
      <c r="D10" s="15"/>
      <c r="E10" s="15"/>
      <c r="F10" s="15"/>
      <c r="G10" s="15"/>
      <c r="H10" s="15"/>
    </row>
    <row r="11" spans="2:13" x14ac:dyDescent="0.3">
      <c r="B11" s="15"/>
      <c r="C11" s="15"/>
      <c r="D11" s="15"/>
      <c r="E11" s="15"/>
      <c r="F11" s="15"/>
      <c r="G11" s="15"/>
      <c r="H11" s="15"/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8CBAC"/>
  </sheetPr>
  <dimension ref="A1:V27"/>
  <sheetViews>
    <sheetView topLeftCell="A10" zoomScaleNormal="100" zoomScaleSheetLayoutView="75" workbookViewId="0">
      <selection activeCell="D22" sqref="D22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31" t="s">
        <v>331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22" x14ac:dyDescent="0.3">
      <c r="A3" s="4"/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22" x14ac:dyDescent="0.3">
      <c r="A4" s="4"/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6"/>
    </row>
    <row r="5" spans="1:22" x14ac:dyDescent="0.3">
      <c r="A5" s="4"/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6"/>
    </row>
    <row r="6" spans="1:22" x14ac:dyDescent="0.3">
      <c r="A6" s="4"/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22" x14ac:dyDescent="0.3">
      <c r="A7" s="4"/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22" x14ac:dyDescent="0.3">
      <c r="A8" s="4"/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6"/>
    </row>
    <row r="9" spans="1:22" x14ac:dyDescent="0.3">
      <c r="A9" s="4"/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6"/>
    </row>
    <row r="10" spans="1:22" x14ac:dyDescent="0.3">
      <c r="A10" s="4"/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6"/>
    </row>
    <row r="11" spans="1:22" x14ac:dyDescent="0.3">
      <c r="A11" s="4"/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9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5" t="s">
        <v>65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44" t="s">
        <v>134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4"/>
      <c r="U15" s="142" t="s">
        <v>131</v>
      </c>
      <c r="V15" s="143"/>
    </row>
    <row r="16" spans="1:22" x14ac:dyDescent="0.3">
      <c r="A16" s="4"/>
      <c r="B16" s="50"/>
      <c r="C16" s="51">
        <v>0</v>
      </c>
      <c r="D16" s="51">
        <v>1</v>
      </c>
      <c r="E16" s="51">
        <v>2</v>
      </c>
      <c r="F16" s="51">
        <v>3</v>
      </c>
      <c r="G16" s="51">
        <v>4</v>
      </c>
      <c r="H16" s="51">
        <v>5</v>
      </c>
      <c r="I16" s="51">
        <v>6</v>
      </c>
      <c r="J16" s="51">
        <v>7</v>
      </c>
      <c r="K16" s="51">
        <v>8</v>
      </c>
      <c r="L16" s="51">
        <v>9</v>
      </c>
      <c r="M16" s="4"/>
      <c r="U16" s="140">
        <v>1.1200000000000001</v>
      </c>
      <c r="V16" s="141"/>
    </row>
    <row r="17" spans="1:13" x14ac:dyDescent="0.3">
      <c r="A17" s="4"/>
      <c r="B17" s="50">
        <v>0</v>
      </c>
      <c r="C17" s="66">
        <v>0</v>
      </c>
      <c r="D17" s="67">
        <v>10</v>
      </c>
      <c r="E17" s="67">
        <f t="shared" ref="E17:L17" si="0">D17*1.12</f>
        <v>11.200000000000001</v>
      </c>
      <c r="F17" s="67">
        <f t="shared" si="0"/>
        <v>12.544000000000002</v>
      </c>
      <c r="G17" s="67">
        <f t="shared" si="0"/>
        <v>14.049280000000003</v>
      </c>
      <c r="H17" s="67">
        <f t="shared" si="0"/>
        <v>15.735193600000004</v>
      </c>
      <c r="I17" s="67">
        <f t="shared" si="0"/>
        <v>17.623416832000007</v>
      </c>
      <c r="J17" s="67">
        <f t="shared" si="0"/>
        <v>19.738226851840011</v>
      </c>
      <c r="K17" s="67">
        <f t="shared" si="0"/>
        <v>22.106814074060814</v>
      </c>
      <c r="L17" s="67">
        <f t="shared" si="0"/>
        <v>24.759631762948114</v>
      </c>
    </row>
    <row r="18" spans="1:13" x14ac:dyDescent="0.3">
      <c r="A18" s="4"/>
      <c r="B18" s="50">
        <v>1</v>
      </c>
      <c r="C18" s="68">
        <f>L17*1.12</f>
        <v>27.730787574501889</v>
      </c>
      <c r="D18" s="67">
        <f t="shared" ref="D18:L26" si="1">C18*1.12</f>
        <v>31.058482083442119</v>
      </c>
      <c r="E18" s="67">
        <f t="shared" ref="E18:L24" si="2">D18*1.12</f>
        <v>34.785499933455178</v>
      </c>
      <c r="F18" s="67">
        <f t="shared" si="2"/>
        <v>38.959759925469804</v>
      </c>
      <c r="G18" s="67">
        <f t="shared" si="2"/>
        <v>43.634931116526182</v>
      </c>
      <c r="H18" s="67">
        <f t="shared" si="2"/>
        <v>48.87112285050933</v>
      </c>
      <c r="I18" s="67">
        <f t="shared" si="2"/>
        <v>54.735657592570455</v>
      </c>
      <c r="J18" s="67">
        <f t="shared" si="2"/>
        <v>61.303936503678912</v>
      </c>
      <c r="K18" s="67">
        <f t="shared" si="2"/>
        <v>68.660408884120386</v>
      </c>
      <c r="L18" s="67">
        <f t="shared" si="2"/>
        <v>76.899657950214845</v>
      </c>
    </row>
    <row r="19" spans="1:13" x14ac:dyDescent="0.3">
      <c r="B19" s="50">
        <v>2</v>
      </c>
      <c r="C19" s="68">
        <f t="shared" ref="C19:C26" si="3">L18*1.12</f>
        <v>86.127616904240639</v>
      </c>
      <c r="D19" s="67">
        <f t="shared" si="1"/>
        <v>96.462930932749529</v>
      </c>
      <c r="E19" s="67">
        <f t="shared" si="2"/>
        <v>108.03848264467948</v>
      </c>
      <c r="F19" s="67">
        <f t="shared" si="2"/>
        <v>121.00310056204103</v>
      </c>
      <c r="G19" s="67">
        <f t="shared" si="2"/>
        <v>135.52347262948595</v>
      </c>
      <c r="H19" s="67">
        <f t="shared" si="2"/>
        <v>151.78628934502427</v>
      </c>
      <c r="I19" s="67">
        <f t="shared" si="2"/>
        <v>170.00064406642721</v>
      </c>
      <c r="J19" s="67">
        <f t="shared" si="2"/>
        <v>190.40072135439848</v>
      </c>
      <c r="K19" s="67">
        <f t="shared" si="2"/>
        <v>213.24880791692632</v>
      </c>
      <c r="L19" s="67">
        <f t="shared" si="2"/>
        <v>238.83866486695752</v>
      </c>
      <c r="M19" s="4"/>
    </row>
    <row r="20" spans="1:13" x14ac:dyDescent="0.3">
      <c r="B20" s="50">
        <v>3</v>
      </c>
      <c r="C20" s="68">
        <f t="shared" si="3"/>
        <v>267.49930465099243</v>
      </c>
      <c r="D20" s="67">
        <f t="shared" si="1"/>
        <v>299.59922120911153</v>
      </c>
      <c r="E20" s="67">
        <f t="shared" si="2"/>
        <v>335.55112775420497</v>
      </c>
      <c r="F20" s="67">
        <f t="shared" si="2"/>
        <v>375.81726308470962</v>
      </c>
      <c r="G20" s="67">
        <f t="shared" si="2"/>
        <v>420.91533465487481</v>
      </c>
      <c r="H20" s="67">
        <f t="shared" si="2"/>
        <v>471.42517481345982</v>
      </c>
      <c r="I20" s="67">
        <f t="shared" si="2"/>
        <v>527.99619579107502</v>
      </c>
      <c r="J20" s="67">
        <f t="shared" si="2"/>
        <v>591.35573928600411</v>
      </c>
      <c r="K20" s="67">
        <f t="shared" si="2"/>
        <v>662.31842800032462</v>
      </c>
      <c r="L20" s="67">
        <f t="shared" si="2"/>
        <v>741.79663936036366</v>
      </c>
      <c r="M20" s="4"/>
    </row>
    <row r="21" spans="1:13" x14ac:dyDescent="0.3">
      <c r="B21" s="50">
        <v>4</v>
      </c>
      <c r="C21" s="68">
        <f t="shared" si="3"/>
        <v>830.81223608360733</v>
      </c>
      <c r="D21" s="67">
        <f t="shared" si="1"/>
        <v>930.50970441364029</v>
      </c>
      <c r="E21" s="67">
        <f t="shared" si="2"/>
        <v>1042.1708689432771</v>
      </c>
      <c r="F21" s="67">
        <f t="shared" si="2"/>
        <v>1167.2313732164705</v>
      </c>
      <c r="G21" s="67">
        <f t="shared" si="2"/>
        <v>1307.2991380024471</v>
      </c>
      <c r="H21" s="67">
        <f t="shared" si="2"/>
        <v>1464.1750345627408</v>
      </c>
      <c r="I21" s="67">
        <f t="shared" si="2"/>
        <v>1639.87603871027</v>
      </c>
      <c r="J21" s="67">
        <f t="shared" si="2"/>
        <v>1836.6611633555026</v>
      </c>
      <c r="K21" s="67">
        <f t="shared" si="2"/>
        <v>2057.0605029581629</v>
      </c>
      <c r="L21" s="67">
        <f t="shared" si="2"/>
        <v>2303.9077633131428</v>
      </c>
      <c r="M21" s="4"/>
    </row>
    <row r="22" spans="1:13" x14ac:dyDescent="0.3">
      <c r="B22" s="50">
        <v>5</v>
      </c>
      <c r="C22" s="68">
        <f t="shared" si="3"/>
        <v>2580.3766949107203</v>
      </c>
      <c r="D22" s="67">
        <f t="shared" si="1"/>
        <v>2890.0218983000068</v>
      </c>
      <c r="E22" s="67">
        <f t="shared" si="2"/>
        <v>3236.824526096008</v>
      </c>
      <c r="F22" s="67">
        <f t="shared" si="2"/>
        <v>3625.2434692275292</v>
      </c>
      <c r="G22" s="67">
        <f t="shared" si="2"/>
        <v>4060.2726855348333</v>
      </c>
      <c r="H22" s="67">
        <f t="shared" si="2"/>
        <v>4547.5054077990135</v>
      </c>
      <c r="I22" s="67">
        <f t="shared" si="2"/>
        <v>5093.2060567348954</v>
      </c>
      <c r="J22" s="67">
        <f t="shared" si="2"/>
        <v>5704.3907835430837</v>
      </c>
      <c r="K22" s="67">
        <f t="shared" si="2"/>
        <v>6388.9176775682545</v>
      </c>
      <c r="L22" s="67">
        <f t="shared" si="2"/>
        <v>7155.587798876446</v>
      </c>
      <c r="M22" s="4"/>
    </row>
    <row r="23" spans="1:13" x14ac:dyDescent="0.3">
      <c r="B23" s="50">
        <v>6</v>
      </c>
      <c r="C23" s="68">
        <f t="shared" si="3"/>
        <v>8014.2583347416203</v>
      </c>
      <c r="D23" s="67">
        <f t="shared" si="1"/>
        <v>8975.9693349106165</v>
      </c>
      <c r="E23" s="67">
        <f t="shared" si="2"/>
        <v>10053.085655099891</v>
      </c>
      <c r="F23" s="67">
        <f t="shared" si="2"/>
        <v>11259.455933711879</v>
      </c>
      <c r="G23" s="67">
        <f t="shared" si="2"/>
        <v>12610.590645757306</v>
      </c>
      <c r="H23" s="67">
        <f t="shared" si="2"/>
        <v>14123.861523248184</v>
      </c>
      <c r="I23" s="67">
        <f t="shared" si="2"/>
        <v>15818.724906037967</v>
      </c>
      <c r="J23" s="67">
        <f t="shared" si="2"/>
        <v>17716.971894762526</v>
      </c>
      <c r="K23" s="67">
        <f t="shared" si="2"/>
        <v>19843.00852213403</v>
      </c>
      <c r="L23" s="67">
        <f t="shared" si="2"/>
        <v>22224.169544790115</v>
      </c>
      <c r="M23" s="4"/>
    </row>
    <row r="24" spans="1:13" x14ac:dyDescent="0.3">
      <c r="B24" s="50">
        <v>7</v>
      </c>
      <c r="C24" s="68">
        <f t="shared" si="3"/>
        <v>24891.06989016493</v>
      </c>
      <c r="D24" s="67">
        <f t="shared" si="1"/>
        <v>27877.998276984723</v>
      </c>
      <c r="E24" s="67">
        <f t="shared" si="2"/>
        <v>31223.358070222894</v>
      </c>
      <c r="F24" s="67">
        <f t="shared" si="2"/>
        <v>34970.161038649647</v>
      </c>
      <c r="G24" s="67">
        <f t="shared" si="2"/>
        <v>39166.580363287605</v>
      </c>
      <c r="H24" s="67">
        <f t="shared" si="2"/>
        <v>43866.570006882124</v>
      </c>
      <c r="I24" s="67">
        <f t="shared" si="2"/>
        <v>49130.558407707984</v>
      </c>
      <c r="J24" s="67">
        <f t="shared" si="2"/>
        <v>55026.225416632944</v>
      </c>
      <c r="K24" s="67">
        <f t="shared" si="2"/>
        <v>61629.372466628905</v>
      </c>
      <c r="L24" s="67">
        <f t="shared" si="2"/>
        <v>69024.897162624387</v>
      </c>
      <c r="M24" s="4"/>
    </row>
    <row r="25" spans="1:13" x14ac:dyDescent="0.3">
      <c r="B25" s="50">
        <v>8</v>
      </c>
      <c r="C25" s="68">
        <f t="shared" si="3"/>
        <v>77307.884822139327</v>
      </c>
      <c r="D25" s="67">
        <f t="shared" si="1"/>
        <v>86584.831000796054</v>
      </c>
      <c r="E25" s="67">
        <f t="shared" ref="E25:L25" si="4">D25*1.12</f>
        <v>96975.010720891587</v>
      </c>
      <c r="F25" s="67">
        <f t="shared" si="4"/>
        <v>108612.01200739859</v>
      </c>
      <c r="G25" s="67">
        <f t="shared" si="4"/>
        <v>121645.45344828643</v>
      </c>
      <c r="H25" s="67">
        <f t="shared" si="4"/>
        <v>136242.90786208081</v>
      </c>
      <c r="I25" s="67">
        <f t="shared" si="4"/>
        <v>152592.05680553053</v>
      </c>
      <c r="J25" s="67">
        <f t="shared" si="4"/>
        <v>170903.1036221942</v>
      </c>
      <c r="K25" s="67">
        <f t="shared" si="4"/>
        <v>191411.47605685753</v>
      </c>
      <c r="L25" s="67">
        <f t="shared" si="4"/>
        <v>214380.85318368045</v>
      </c>
      <c r="M25" s="4"/>
    </row>
    <row r="26" spans="1:13" x14ac:dyDescent="0.3">
      <c r="B26" s="50">
        <v>9</v>
      </c>
      <c r="C26" s="68">
        <f t="shared" si="3"/>
        <v>240106.55556572211</v>
      </c>
      <c r="D26" s="67">
        <f t="shared" si="1"/>
        <v>268919.34223360877</v>
      </c>
      <c r="E26" s="67">
        <f t="shared" si="1"/>
        <v>301189.66330164182</v>
      </c>
      <c r="F26" s="67">
        <f t="shared" si="1"/>
        <v>337332.42289783887</v>
      </c>
      <c r="G26" s="67">
        <f t="shared" si="1"/>
        <v>377812.31364557956</v>
      </c>
      <c r="H26" s="67">
        <f t="shared" si="1"/>
        <v>423149.79128304916</v>
      </c>
      <c r="I26" s="67">
        <f t="shared" si="1"/>
        <v>473927.76623701508</v>
      </c>
      <c r="J26" s="67">
        <f t="shared" si="1"/>
        <v>530799.09818545694</v>
      </c>
      <c r="K26" s="67">
        <f t="shared" si="1"/>
        <v>594494.98996771185</v>
      </c>
      <c r="L26" s="67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D966"/>
  </sheetPr>
  <dimension ref="A1:E16"/>
  <sheetViews>
    <sheetView zoomScaleNormal="100" zoomScaleSheetLayoutView="75" workbookViewId="0">
      <selection activeCell="C1" sqref="C1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5" x14ac:dyDescent="0.3">
      <c r="A1" s="96" t="s">
        <v>360</v>
      </c>
      <c r="B1" s="96" t="s">
        <v>68</v>
      </c>
      <c r="C1" s="95" t="s">
        <v>273</v>
      </c>
      <c r="D1" s="95" t="s">
        <v>71</v>
      </c>
      <c r="E1" s="95" t="s">
        <v>27</v>
      </c>
    </row>
    <row r="2" spans="1:5" x14ac:dyDescent="0.3">
      <c r="A2" s="33" t="s">
        <v>203</v>
      </c>
      <c r="B2" s="48" t="s">
        <v>413</v>
      </c>
      <c r="C2" s="45" t="s">
        <v>459</v>
      </c>
      <c r="D2" s="98" t="s">
        <v>3</v>
      </c>
      <c r="E2" s="18">
        <v>0.1</v>
      </c>
    </row>
    <row r="3" spans="1:5" x14ac:dyDescent="0.3">
      <c r="A3" s="33" t="s">
        <v>201</v>
      </c>
      <c r="B3" s="48" t="s">
        <v>411</v>
      </c>
      <c r="C3" s="45" t="s">
        <v>338</v>
      </c>
      <c r="D3" s="16" t="s">
        <v>67</v>
      </c>
      <c r="E3" s="18">
        <v>0.5</v>
      </c>
    </row>
    <row r="4" spans="1:5" x14ac:dyDescent="0.3">
      <c r="A4" s="33" t="s">
        <v>196</v>
      </c>
      <c r="B4" s="48" t="s">
        <v>428</v>
      </c>
      <c r="C4" s="31" t="s">
        <v>337</v>
      </c>
      <c r="D4" s="53" t="s">
        <v>62</v>
      </c>
      <c r="E4" s="18">
        <v>0.1</v>
      </c>
    </row>
    <row r="5" spans="1:5" x14ac:dyDescent="0.3">
      <c r="A5" s="33" t="s">
        <v>200</v>
      </c>
      <c r="B5" s="48" t="s">
        <v>429</v>
      </c>
      <c r="C5" s="45" t="s">
        <v>457</v>
      </c>
      <c r="D5" s="16" t="s">
        <v>161</v>
      </c>
      <c r="E5" s="18">
        <v>0.5</v>
      </c>
    </row>
    <row r="6" spans="1:5" x14ac:dyDescent="0.3">
      <c r="A6" s="33" t="s">
        <v>195</v>
      </c>
      <c r="B6" s="48" t="s">
        <v>446</v>
      </c>
      <c r="C6" s="31" t="s">
        <v>337</v>
      </c>
      <c r="D6" s="53" t="s">
        <v>62</v>
      </c>
      <c r="E6" s="18">
        <v>0.15</v>
      </c>
    </row>
    <row r="7" spans="1:5" x14ac:dyDescent="0.3">
      <c r="A7" s="33" t="s">
        <v>205</v>
      </c>
      <c r="B7" s="48" t="s">
        <v>448</v>
      </c>
      <c r="C7" s="45" t="s">
        <v>459</v>
      </c>
      <c r="D7" s="98" t="s">
        <v>3</v>
      </c>
      <c r="E7" s="18">
        <v>0.2</v>
      </c>
    </row>
    <row r="8" spans="1:5" x14ac:dyDescent="0.3">
      <c r="A8" s="33" t="s">
        <v>204</v>
      </c>
      <c r="B8" s="48" t="s">
        <v>445</v>
      </c>
      <c r="C8" s="45" t="s">
        <v>338</v>
      </c>
      <c r="D8" s="16" t="s">
        <v>67</v>
      </c>
      <c r="E8" s="18">
        <v>1</v>
      </c>
    </row>
    <row r="9" spans="1:5" x14ac:dyDescent="0.3">
      <c r="A9" s="33" t="s">
        <v>193</v>
      </c>
      <c r="B9" s="48" t="s">
        <v>447</v>
      </c>
      <c r="C9" s="31" t="s">
        <v>337</v>
      </c>
      <c r="D9" s="53" t="s">
        <v>62</v>
      </c>
      <c r="E9" s="18">
        <v>0.2</v>
      </c>
    </row>
    <row r="10" spans="1:5" x14ac:dyDescent="0.3">
      <c r="A10" s="33" t="s">
        <v>198</v>
      </c>
      <c r="B10" s="48" t="s">
        <v>449</v>
      </c>
      <c r="C10" s="45" t="s">
        <v>457</v>
      </c>
      <c r="D10" s="16" t="s">
        <v>161</v>
      </c>
      <c r="E10" s="18">
        <v>1</v>
      </c>
    </row>
    <row r="11" spans="1:5" x14ac:dyDescent="0.3">
      <c r="A11" s="33" t="s">
        <v>194</v>
      </c>
      <c r="B11" s="48" t="s">
        <v>443</v>
      </c>
      <c r="C11" s="45" t="s">
        <v>338</v>
      </c>
      <c r="D11" s="16" t="s">
        <v>67</v>
      </c>
      <c r="E11" s="18">
        <v>1.3</v>
      </c>
    </row>
    <row r="12" spans="1:5" x14ac:dyDescent="0.3">
      <c r="A12" s="33" t="s">
        <v>192</v>
      </c>
      <c r="B12" s="48" t="s">
        <v>444</v>
      </c>
      <c r="C12" s="45" t="s">
        <v>459</v>
      </c>
      <c r="D12" s="98" t="s">
        <v>3</v>
      </c>
      <c r="E12" s="18">
        <v>0.3</v>
      </c>
    </row>
    <row r="13" spans="1:5" x14ac:dyDescent="0.3">
      <c r="A13" s="33" t="s">
        <v>202</v>
      </c>
      <c r="B13" s="48" t="s">
        <v>450</v>
      </c>
      <c r="C13" s="45" t="s">
        <v>338</v>
      </c>
      <c r="D13" s="16" t="s">
        <v>67</v>
      </c>
      <c r="E13" s="18">
        <v>1.5</v>
      </c>
    </row>
    <row r="14" spans="1:5" x14ac:dyDescent="0.3">
      <c r="A14" s="33" t="s">
        <v>191</v>
      </c>
      <c r="B14" s="48" t="s">
        <v>451</v>
      </c>
      <c r="C14" s="31" t="s">
        <v>337</v>
      </c>
      <c r="D14" s="53" t="s">
        <v>62</v>
      </c>
      <c r="E14" s="18">
        <v>0.3</v>
      </c>
    </row>
    <row r="15" spans="1:5" x14ac:dyDescent="0.3">
      <c r="A15" s="33" t="s">
        <v>197</v>
      </c>
      <c r="B15" s="48" t="s">
        <v>442</v>
      </c>
      <c r="C15" s="45" t="s">
        <v>457</v>
      </c>
      <c r="D15" s="16" t="s">
        <v>161</v>
      </c>
      <c r="E15" s="18">
        <v>1.5</v>
      </c>
    </row>
    <row r="16" spans="1:5" x14ac:dyDescent="0.3">
      <c r="A16" s="33" t="s">
        <v>199</v>
      </c>
      <c r="B16" s="48" t="s">
        <v>449</v>
      </c>
      <c r="C16" s="45" t="s">
        <v>459</v>
      </c>
      <c r="D16" s="98" t="s">
        <v>3</v>
      </c>
      <c r="E16" s="18">
        <v>0.35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D966"/>
  </sheetPr>
  <dimension ref="A1:F2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360</v>
      </c>
      <c r="B1" s="30" t="s">
        <v>68</v>
      </c>
      <c r="C1" s="30" t="s">
        <v>254</v>
      </c>
      <c r="D1" s="49" t="s">
        <v>85</v>
      </c>
      <c r="E1" s="30" t="s">
        <v>90</v>
      </c>
      <c r="F1" s="30" t="s">
        <v>135</v>
      </c>
    </row>
    <row r="2" spans="1:6" x14ac:dyDescent="0.3">
      <c r="A2" s="33" t="s">
        <v>91</v>
      </c>
      <c r="B2" s="20" t="s">
        <v>243</v>
      </c>
      <c r="C2" s="24" t="s">
        <v>258</v>
      </c>
      <c r="D2" s="69">
        <v>1.1200000000000001</v>
      </c>
      <c r="E2" s="38">
        <v>10</v>
      </c>
      <c r="F2" s="42">
        <v>1000</v>
      </c>
    </row>
    <row r="3" spans="1:6" x14ac:dyDescent="0.3">
      <c r="A3" s="33" t="s">
        <v>94</v>
      </c>
      <c r="B3" s="20" t="s">
        <v>277</v>
      </c>
      <c r="C3" s="24" t="s">
        <v>258</v>
      </c>
      <c r="D3" s="70">
        <v>1.1200000000000001</v>
      </c>
      <c r="E3" s="38">
        <f>E2*13</f>
        <v>130</v>
      </c>
      <c r="F3" s="42">
        <v>1000</v>
      </c>
    </row>
    <row r="4" spans="1:6" x14ac:dyDescent="0.3">
      <c r="A4" s="33" t="s">
        <v>93</v>
      </c>
      <c r="B4" s="20" t="s">
        <v>286</v>
      </c>
      <c r="C4" s="24" t="s">
        <v>258</v>
      </c>
      <c r="D4" s="69">
        <v>1.1200000000000001</v>
      </c>
      <c r="E4" s="38">
        <f>E3*14</f>
        <v>1820</v>
      </c>
      <c r="F4" s="42">
        <v>1000</v>
      </c>
    </row>
    <row r="5" spans="1:6" x14ac:dyDescent="0.3">
      <c r="A5" s="33" t="s">
        <v>96</v>
      </c>
      <c r="B5" s="20" t="s">
        <v>285</v>
      </c>
      <c r="C5" s="24" t="s">
        <v>258</v>
      </c>
      <c r="D5" s="70">
        <v>1.1200000000000001</v>
      </c>
      <c r="E5" s="38">
        <f>E4*15</f>
        <v>27300</v>
      </c>
      <c r="F5" s="42">
        <v>1000</v>
      </c>
    </row>
    <row r="6" spans="1:6" x14ac:dyDescent="0.3">
      <c r="A6" s="33" t="s">
        <v>95</v>
      </c>
      <c r="B6" s="20" t="s">
        <v>269</v>
      </c>
      <c r="C6" s="24" t="s">
        <v>258</v>
      </c>
      <c r="D6" s="69">
        <v>1.1200000000000001</v>
      </c>
      <c r="E6" s="38">
        <f>E5*16</f>
        <v>436800</v>
      </c>
      <c r="F6" s="42">
        <v>1000</v>
      </c>
    </row>
    <row r="7" spans="1:6" x14ac:dyDescent="0.3">
      <c r="A7" s="33" t="s">
        <v>117</v>
      </c>
      <c r="B7" s="20" t="s">
        <v>265</v>
      </c>
      <c r="C7" s="24" t="s">
        <v>258</v>
      </c>
      <c r="D7" s="70">
        <v>1.1200000000000001</v>
      </c>
      <c r="E7" s="38">
        <f>E6*17</f>
        <v>7425600</v>
      </c>
      <c r="F7" s="42">
        <v>1000</v>
      </c>
    </row>
    <row r="8" spans="1:6" x14ac:dyDescent="0.3">
      <c r="A8" s="33" t="s">
        <v>116</v>
      </c>
      <c r="B8" s="20" t="s">
        <v>263</v>
      </c>
      <c r="C8" s="24" t="s">
        <v>258</v>
      </c>
      <c r="D8" s="69">
        <v>1.1200000000000001</v>
      </c>
      <c r="E8" s="38">
        <f>E7*18</f>
        <v>133660800</v>
      </c>
      <c r="F8" s="42">
        <v>1000</v>
      </c>
    </row>
    <row r="9" spans="1:6" x14ac:dyDescent="0.3">
      <c r="A9" s="33" t="s">
        <v>105</v>
      </c>
      <c r="B9" s="20" t="s">
        <v>267</v>
      </c>
      <c r="C9" s="24" t="s">
        <v>258</v>
      </c>
      <c r="D9" s="70">
        <v>1.1200000000000001</v>
      </c>
      <c r="E9" s="38">
        <f>E8*19</f>
        <v>2539555200</v>
      </c>
      <c r="F9" s="42">
        <v>1000</v>
      </c>
    </row>
    <row r="10" spans="1:6" x14ac:dyDescent="0.3">
      <c r="A10" s="33" t="s">
        <v>110</v>
      </c>
      <c r="B10" s="20" t="s">
        <v>288</v>
      </c>
      <c r="C10" s="24" t="s">
        <v>258</v>
      </c>
      <c r="D10" s="69">
        <v>1.1200000000000001</v>
      </c>
      <c r="E10" s="38">
        <f>E9*20</f>
        <v>50791104000</v>
      </c>
      <c r="F10" s="42">
        <v>1000</v>
      </c>
    </row>
    <row r="11" spans="1:6" x14ac:dyDescent="0.3">
      <c r="A11" s="33" t="s">
        <v>115</v>
      </c>
      <c r="B11" s="20" t="s">
        <v>289</v>
      </c>
      <c r="C11" s="24" t="s">
        <v>258</v>
      </c>
      <c r="D11" s="70">
        <v>1.1200000000000001</v>
      </c>
      <c r="E11" s="38">
        <f>E10*21</f>
        <v>1066613184000</v>
      </c>
      <c r="F11" s="42">
        <v>1000</v>
      </c>
    </row>
    <row r="12" spans="1:6" x14ac:dyDescent="0.3">
      <c r="A12" s="33" t="s">
        <v>112</v>
      </c>
      <c r="B12" s="20" t="s">
        <v>290</v>
      </c>
      <c r="C12" s="24" t="s">
        <v>258</v>
      </c>
      <c r="D12" s="69">
        <v>1.1200000000000001</v>
      </c>
      <c r="E12" s="38">
        <f>E11*22</f>
        <v>23465490048000</v>
      </c>
      <c r="F12" s="42">
        <v>1000</v>
      </c>
    </row>
    <row r="13" spans="1:6" x14ac:dyDescent="0.3">
      <c r="A13" s="33" t="s">
        <v>103</v>
      </c>
      <c r="B13" s="20" t="s">
        <v>261</v>
      </c>
      <c r="C13" s="24" t="s">
        <v>258</v>
      </c>
      <c r="D13" s="70">
        <v>1.1200000000000001</v>
      </c>
      <c r="E13" s="38">
        <f>E12*23</f>
        <v>539706271104000</v>
      </c>
      <c r="F13" s="42">
        <v>1000</v>
      </c>
    </row>
    <row r="14" spans="1:6" x14ac:dyDescent="0.3">
      <c r="A14" s="33" t="s">
        <v>113</v>
      </c>
      <c r="B14" s="20" t="s">
        <v>260</v>
      </c>
      <c r="C14" s="24" t="s">
        <v>258</v>
      </c>
      <c r="D14" s="69">
        <v>1.1200000000000001</v>
      </c>
      <c r="E14" s="38">
        <f>E13*24</f>
        <v>1.2952950506496E+16</v>
      </c>
      <c r="F14" s="42">
        <v>1000</v>
      </c>
    </row>
    <row r="15" spans="1:6" x14ac:dyDescent="0.3">
      <c r="A15" s="33" t="s">
        <v>107</v>
      </c>
      <c r="B15" s="20" t="s">
        <v>279</v>
      </c>
      <c r="C15" s="24" t="s">
        <v>258</v>
      </c>
      <c r="D15" s="70">
        <v>1.1200000000000001</v>
      </c>
      <c r="E15" s="38">
        <f>E14*25</f>
        <v>3.238237626624E+17</v>
      </c>
      <c r="F15" s="42">
        <v>1000</v>
      </c>
    </row>
    <row r="16" spans="1:6" x14ac:dyDescent="0.3">
      <c r="A16" s="33" t="s">
        <v>108</v>
      </c>
      <c r="B16" s="20" t="s">
        <v>272</v>
      </c>
      <c r="C16" s="24" t="s">
        <v>258</v>
      </c>
      <c r="D16" s="69">
        <v>1.1200000000000001</v>
      </c>
      <c r="E16" s="38">
        <f>E15*26</f>
        <v>8.4194178292224E+18</v>
      </c>
      <c r="F16" s="42">
        <v>1000</v>
      </c>
    </row>
    <row r="17" spans="1:6" x14ac:dyDescent="0.3">
      <c r="A17" s="33" t="s">
        <v>114</v>
      </c>
      <c r="B17" s="20" t="s">
        <v>255</v>
      </c>
      <c r="C17" s="24" t="s">
        <v>258</v>
      </c>
      <c r="D17" s="70">
        <v>1.1200000000000001</v>
      </c>
      <c r="E17" s="38">
        <f>E16*27</f>
        <v>2.2732428138900482E+20</v>
      </c>
      <c r="F17" s="42">
        <v>1000</v>
      </c>
    </row>
    <row r="18" spans="1:6" x14ac:dyDescent="0.3">
      <c r="A18" s="33" t="s">
        <v>102</v>
      </c>
      <c r="B18" s="20" t="s">
        <v>218</v>
      </c>
      <c r="C18" s="24" t="s">
        <v>258</v>
      </c>
      <c r="D18" s="69">
        <v>1.1200000000000001</v>
      </c>
      <c r="E18" s="38">
        <f>E17*28</f>
        <v>6.3650798788921346E+21</v>
      </c>
      <c r="F18" s="42">
        <v>1000</v>
      </c>
    </row>
    <row r="19" spans="1:6" x14ac:dyDescent="0.3">
      <c r="A19" s="33" t="s">
        <v>119</v>
      </c>
      <c r="B19" s="20" t="s">
        <v>262</v>
      </c>
      <c r="C19" s="24" t="s">
        <v>258</v>
      </c>
      <c r="D19" s="70">
        <v>1.1200000000000001</v>
      </c>
      <c r="E19" s="38">
        <f>E18*29</f>
        <v>1.8458731648787191E+23</v>
      </c>
      <c r="F19" s="42">
        <v>1000</v>
      </c>
    </row>
    <row r="20" spans="1:6" x14ac:dyDescent="0.3">
      <c r="A20" s="33" t="s">
        <v>120</v>
      </c>
      <c r="B20" s="20" t="s">
        <v>222</v>
      </c>
      <c r="C20" s="24" t="s">
        <v>258</v>
      </c>
      <c r="D20" s="69">
        <v>1.1200000000000001</v>
      </c>
      <c r="E20" s="38">
        <f>E19*30</f>
        <v>5.5376194946361573E+24</v>
      </c>
      <c r="F20" s="42">
        <v>1000</v>
      </c>
    </row>
    <row r="21" spans="1:6" x14ac:dyDescent="0.3">
      <c r="A21" s="33" t="s">
        <v>118</v>
      </c>
      <c r="B21" s="20" t="s">
        <v>229</v>
      </c>
      <c r="C21" s="24" t="s">
        <v>258</v>
      </c>
      <c r="D21" s="70">
        <v>1.1200000000000001</v>
      </c>
      <c r="E21" s="38">
        <f>E20*31</f>
        <v>1.7166620433372088E+26</v>
      </c>
      <c r="F21" s="42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D966"/>
  </sheetPr>
  <dimension ref="A1:H25"/>
  <sheetViews>
    <sheetView tabSelected="1" zoomScaleNormal="100" zoomScaleSheetLayoutView="75" workbookViewId="0">
      <selection activeCell="G27" sqref="G27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9" t="s">
        <v>360</v>
      </c>
      <c r="B1" s="49" t="s">
        <v>68</v>
      </c>
      <c r="C1" s="49" t="s">
        <v>254</v>
      </c>
      <c r="D1" s="49" t="s">
        <v>275</v>
      </c>
      <c r="E1" s="49" t="s">
        <v>85</v>
      </c>
      <c r="F1" s="49" t="s">
        <v>88</v>
      </c>
      <c r="G1" s="49" t="s">
        <v>393</v>
      </c>
      <c r="H1" s="49" t="s">
        <v>88</v>
      </c>
    </row>
    <row r="2" spans="1:8" x14ac:dyDescent="0.3">
      <c r="A2" s="33" t="s">
        <v>91</v>
      </c>
      <c r="B2" s="20" t="s">
        <v>243</v>
      </c>
      <c r="C2" s="48" t="s">
        <v>258</v>
      </c>
      <c r="D2" s="33">
        <v>1</v>
      </c>
      <c r="E2" s="38">
        <v>6</v>
      </c>
      <c r="F2" s="35">
        <v>6</v>
      </c>
      <c r="G2" s="39">
        <f>E2*102</f>
        <v>612</v>
      </c>
      <c r="H2" s="26">
        <v>612</v>
      </c>
    </row>
    <row r="3" spans="1:8" x14ac:dyDescent="0.3">
      <c r="A3" s="33" t="s">
        <v>94</v>
      </c>
      <c r="B3" s="20" t="s">
        <v>277</v>
      </c>
      <c r="C3" s="48" t="s">
        <v>258</v>
      </c>
      <c r="D3" s="33">
        <v>2</v>
      </c>
      <c r="E3" s="39">
        <v>144</v>
      </c>
      <c r="F3" s="35">
        <v>144</v>
      </c>
      <c r="G3" s="39">
        <f>E3*102</f>
        <v>14688</v>
      </c>
      <c r="H3" s="26" t="s">
        <v>280</v>
      </c>
    </row>
    <row r="4" spans="1:8" x14ac:dyDescent="0.3">
      <c r="A4" s="33" t="s">
        <v>93</v>
      </c>
      <c r="B4" s="20" t="s">
        <v>286</v>
      </c>
      <c r="C4" s="48" t="s">
        <v>258</v>
      </c>
      <c r="D4" s="33">
        <v>5</v>
      </c>
      <c r="E4" s="39">
        <v>2520</v>
      </c>
      <c r="F4" s="35" t="s">
        <v>297</v>
      </c>
      <c r="G4" s="39">
        <f t="shared" ref="G4:G21" si="0">E4*102</f>
        <v>257040</v>
      </c>
      <c r="H4" s="26" t="s">
        <v>274</v>
      </c>
    </row>
    <row r="5" spans="1:8" x14ac:dyDescent="0.3">
      <c r="A5" s="33" t="s">
        <v>96</v>
      </c>
      <c r="B5" s="20" t="s">
        <v>285</v>
      </c>
      <c r="C5" s="48" t="s">
        <v>258</v>
      </c>
      <c r="D5" s="33">
        <v>10</v>
      </c>
      <c r="E5" s="39">
        <v>40800</v>
      </c>
      <c r="F5" s="35" t="s">
        <v>292</v>
      </c>
      <c r="G5" s="39">
        <f t="shared" si="0"/>
        <v>4161600</v>
      </c>
      <c r="H5" s="26" t="s">
        <v>282</v>
      </c>
    </row>
    <row r="6" spans="1:8" x14ac:dyDescent="0.3">
      <c r="A6" s="33" t="s">
        <v>95</v>
      </c>
      <c r="B6" s="20" t="s">
        <v>269</v>
      </c>
      <c r="C6" s="48" t="s">
        <v>258</v>
      </c>
      <c r="D6" s="33">
        <v>30</v>
      </c>
      <c r="E6" s="39">
        <v>1200000</v>
      </c>
      <c r="F6" s="35" t="s">
        <v>303</v>
      </c>
      <c r="G6" s="39">
        <f t="shared" si="0"/>
        <v>122400000</v>
      </c>
      <c r="H6" s="26" t="s">
        <v>268</v>
      </c>
    </row>
    <row r="7" spans="1:8" x14ac:dyDescent="0.3">
      <c r="A7" s="33" t="s">
        <v>117</v>
      </c>
      <c r="B7" s="20" t="s">
        <v>265</v>
      </c>
      <c r="C7" s="48" t="s">
        <v>258</v>
      </c>
      <c r="D7" s="33">
        <v>60</v>
      </c>
      <c r="E7" s="39">
        <v>24000000</v>
      </c>
      <c r="F7" s="35" t="s">
        <v>306</v>
      </c>
      <c r="G7" s="39">
        <f t="shared" si="0"/>
        <v>2448000000</v>
      </c>
      <c r="H7" s="26" t="s">
        <v>304</v>
      </c>
    </row>
    <row r="8" spans="1:8" x14ac:dyDescent="0.3">
      <c r="A8" s="33" t="s">
        <v>116</v>
      </c>
      <c r="B8" s="20" t="s">
        <v>263</v>
      </c>
      <c r="C8" s="48" t="s">
        <v>258</v>
      </c>
      <c r="D8" s="33">
        <v>120</v>
      </c>
      <c r="E8" s="39">
        <v>480000000</v>
      </c>
      <c r="F8" s="35" t="s">
        <v>316</v>
      </c>
      <c r="G8" s="39">
        <f t="shared" si="0"/>
        <v>48960000000</v>
      </c>
      <c r="H8" s="26" t="s">
        <v>307</v>
      </c>
    </row>
    <row r="9" spans="1:8" x14ac:dyDescent="0.3">
      <c r="A9" s="33" t="s">
        <v>105</v>
      </c>
      <c r="B9" s="20" t="s">
        <v>267</v>
      </c>
      <c r="C9" s="48" t="s">
        <v>258</v>
      </c>
      <c r="D9" s="33">
        <v>300</v>
      </c>
      <c r="E9" s="39">
        <v>1440000000</v>
      </c>
      <c r="F9" s="35" t="s">
        <v>294</v>
      </c>
      <c r="G9" s="39">
        <f t="shared" si="0"/>
        <v>146880000000</v>
      </c>
      <c r="H9" s="26" t="s">
        <v>300</v>
      </c>
    </row>
    <row r="10" spans="1:8" x14ac:dyDescent="0.3">
      <c r="A10" s="33" t="s">
        <v>110</v>
      </c>
      <c r="B10" s="20" t="s">
        <v>288</v>
      </c>
      <c r="C10" s="48" t="s">
        <v>258</v>
      </c>
      <c r="D10" s="33">
        <v>600</v>
      </c>
      <c r="E10" s="43">
        <v>37800000000</v>
      </c>
      <c r="F10" s="35" t="s">
        <v>322</v>
      </c>
      <c r="G10" s="39">
        <f t="shared" si="0"/>
        <v>3855600000000</v>
      </c>
      <c r="H10" s="26" t="s">
        <v>321</v>
      </c>
    </row>
    <row r="11" spans="1:8" x14ac:dyDescent="0.3">
      <c r="A11" s="33" t="s">
        <v>115</v>
      </c>
      <c r="B11" s="20" t="s">
        <v>289</v>
      </c>
      <c r="C11" s="48" t="s">
        <v>258</v>
      </c>
      <c r="D11" s="33">
        <v>1800</v>
      </c>
      <c r="E11" s="43">
        <v>156000000000</v>
      </c>
      <c r="F11" s="35" t="s">
        <v>298</v>
      </c>
      <c r="G11" s="39">
        <f t="shared" si="0"/>
        <v>15912000000000</v>
      </c>
      <c r="H11" s="26" t="s">
        <v>311</v>
      </c>
    </row>
    <row r="12" spans="1:8" x14ac:dyDescent="0.3">
      <c r="A12" s="33" t="s">
        <v>112</v>
      </c>
      <c r="B12" s="20" t="s">
        <v>290</v>
      </c>
      <c r="C12" s="48" t="s">
        <v>258</v>
      </c>
      <c r="D12" s="33">
        <v>3600</v>
      </c>
      <c r="E12" s="43">
        <v>4800000000000</v>
      </c>
      <c r="F12" s="35" t="s">
        <v>317</v>
      </c>
      <c r="G12" s="39">
        <f t="shared" si="0"/>
        <v>489600000000000</v>
      </c>
      <c r="H12" s="26" t="s">
        <v>313</v>
      </c>
    </row>
    <row r="13" spans="1:8" x14ac:dyDescent="0.3">
      <c r="A13" s="33" t="s">
        <v>103</v>
      </c>
      <c r="B13" s="20" t="s">
        <v>261</v>
      </c>
      <c r="C13" s="48" t="s">
        <v>258</v>
      </c>
      <c r="D13" s="33">
        <v>180</v>
      </c>
      <c r="E13" s="43">
        <v>22000000000000</v>
      </c>
      <c r="F13" s="35" t="s">
        <v>319</v>
      </c>
      <c r="G13" s="43">
        <f t="shared" si="0"/>
        <v>2244000000000000</v>
      </c>
      <c r="H13" s="26" t="s">
        <v>314</v>
      </c>
    </row>
    <row r="14" spans="1:8" x14ac:dyDescent="0.3">
      <c r="A14" s="33" t="s">
        <v>113</v>
      </c>
      <c r="B14" s="20" t="s">
        <v>260</v>
      </c>
      <c r="C14" s="48" t="s">
        <v>258</v>
      </c>
      <c r="D14" s="33">
        <v>1800</v>
      </c>
      <c r="E14" s="43">
        <v>660000000000000</v>
      </c>
      <c r="F14" s="35" t="s">
        <v>318</v>
      </c>
      <c r="G14" s="43">
        <f t="shared" si="0"/>
        <v>6.732E+16</v>
      </c>
      <c r="H14" s="26" t="s">
        <v>310</v>
      </c>
    </row>
    <row r="15" spans="1:8" x14ac:dyDescent="0.3">
      <c r="A15" s="33" t="s">
        <v>107</v>
      </c>
      <c r="B15" s="20" t="s">
        <v>279</v>
      </c>
      <c r="C15" s="48" t="s">
        <v>258</v>
      </c>
      <c r="D15" s="33">
        <v>7200</v>
      </c>
      <c r="E15" s="43">
        <v>4.6E+16</v>
      </c>
      <c r="F15" s="35" t="s">
        <v>315</v>
      </c>
      <c r="G15" s="43">
        <f t="shared" si="0"/>
        <v>4.692E+18</v>
      </c>
      <c r="H15" s="26" t="s">
        <v>293</v>
      </c>
    </row>
    <row r="16" spans="1:8" x14ac:dyDescent="0.3">
      <c r="A16" s="33" t="s">
        <v>108</v>
      </c>
      <c r="B16" s="20" t="s">
        <v>272</v>
      </c>
      <c r="C16" s="48" t="s">
        <v>258</v>
      </c>
      <c r="D16" s="33">
        <v>120</v>
      </c>
      <c r="E16" s="43">
        <v>2.7E+16</v>
      </c>
      <c r="F16" s="35" t="s">
        <v>302</v>
      </c>
      <c r="G16" s="43">
        <f t="shared" si="0"/>
        <v>2.754E+18</v>
      </c>
      <c r="H16" s="26" t="s">
        <v>296</v>
      </c>
    </row>
    <row r="17" spans="1:8" x14ac:dyDescent="0.3">
      <c r="A17" s="33" t="s">
        <v>114</v>
      </c>
      <c r="B17" s="20" t="s">
        <v>255</v>
      </c>
      <c r="C17" s="48" t="s">
        <v>258</v>
      </c>
      <c r="D17" s="33">
        <v>60</v>
      </c>
      <c r="E17" s="43">
        <v>8.4E+16</v>
      </c>
      <c r="F17" s="35" t="s">
        <v>312</v>
      </c>
      <c r="G17" s="43">
        <f t="shared" si="0"/>
        <v>8.568E+18</v>
      </c>
      <c r="H17" s="26" t="s">
        <v>323</v>
      </c>
    </row>
    <row r="18" spans="1:8" x14ac:dyDescent="0.3">
      <c r="A18" s="33" t="s">
        <v>102</v>
      </c>
      <c r="B18" s="20" t="s">
        <v>218</v>
      </c>
      <c r="C18" s="48" t="s">
        <v>258</v>
      </c>
      <c r="D18" s="33">
        <v>600</v>
      </c>
      <c r="E18" s="43">
        <v>3E+20</v>
      </c>
      <c r="F18" s="35" t="s">
        <v>291</v>
      </c>
      <c r="G18" s="43">
        <f t="shared" si="0"/>
        <v>3.0599999999999998E+22</v>
      </c>
      <c r="H18" s="26" t="s">
        <v>328</v>
      </c>
    </row>
    <row r="19" spans="1:8" x14ac:dyDescent="0.3">
      <c r="A19" s="33" t="s">
        <v>119</v>
      </c>
      <c r="B19" s="20" t="s">
        <v>262</v>
      </c>
      <c r="C19" s="48" t="s">
        <v>258</v>
      </c>
      <c r="D19" s="33">
        <v>3600</v>
      </c>
      <c r="E19" s="43">
        <v>8.16E+22</v>
      </c>
      <c r="F19" s="35" t="s">
        <v>320</v>
      </c>
      <c r="G19" s="43">
        <f t="shared" si="0"/>
        <v>8.3232000000000002E+24</v>
      </c>
      <c r="H19" s="26" t="s">
        <v>324</v>
      </c>
    </row>
    <row r="20" spans="1:8" x14ac:dyDescent="0.3">
      <c r="A20" s="33" t="s">
        <v>120</v>
      </c>
      <c r="B20" s="20" t="s">
        <v>222</v>
      </c>
      <c r="C20" s="48" t="s">
        <v>258</v>
      </c>
      <c r="D20" s="33">
        <v>10800</v>
      </c>
      <c r="E20" s="43">
        <v>2.7899999999999999E+24</v>
      </c>
      <c r="F20" s="35" t="s">
        <v>299</v>
      </c>
      <c r="G20" s="43">
        <f t="shared" si="0"/>
        <v>2.8457999999999999E+26</v>
      </c>
      <c r="H20" s="26" t="s">
        <v>330</v>
      </c>
    </row>
    <row r="21" spans="1:8" x14ac:dyDescent="0.3">
      <c r="A21" s="33" t="s">
        <v>118</v>
      </c>
      <c r="B21" s="20" t="s">
        <v>229</v>
      </c>
      <c r="C21" s="48" t="s">
        <v>258</v>
      </c>
      <c r="D21" s="33">
        <v>300</v>
      </c>
      <c r="E21" s="43">
        <v>5.5799999999999999E+24</v>
      </c>
      <c r="F21" s="35" t="s">
        <v>309</v>
      </c>
      <c r="G21" s="43">
        <f t="shared" si="0"/>
        <v>5.6915999999999997E+26</v>
      </c>
      <c r="H21" s="26" t="s">
        <v>329</v>
      </c>
    </row>
    <row r="24" spans="1:8" x14ac:dyDescent="0.3">
      <c r="E24" s="194" t="s">
        <v>538</v>
      </c>
    </row>
    <row r="25" spans="1:8" x14ac:dyDescent="0.3">
      <c r="F25" s="194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8CBAC"/>
  </sheetPr>
  <dimension ref="B1:Q30"/>
  <sheetViews>
    <sheetView zoomScaleNormal="100" zoomScaleSheetLayoutView="75" workbookViewId="0">
      <selection activeCell="D15" activeCellId="1" sqref="D13 D15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60"/>
      <c r="H1" s="64"/>
    </row>
    <row r="2" spans="2:8" ht="16.5" customHeight="1" x14ac:dyDescent="0.3">
      <c r="B2" s="154" t="s">
        <v>57</v>
      </c>
      <c r="C2" s="155"/>
      <c r="D2" s="155"/>
      <c r="E2" s="155"/>
      <c r="F2" s="156"/>
      <c r="H2" s="2"/>
    </row>
    <row r="3" spans="2:8" x14ac:dyDescent="0.3">
      <c r="B3" s="157"/>
      <c r="C3" s="158"/>
      <c r="D3" s="158"/>
      <c r="E3" s="158"/>
      <c r="F3" s="159"/>
    </row>
    <row r="4" spans="2:8" x14ac:dyDescent="0.3">
      <c r="B4" s="157"/>
      <c r="C4" s="158"/>
      <c r="D4" s="158"/>
      <c r="E4" s="158"/>
      <c r="F4" s="159"/>
      <c r="G4" s="2"/>
    </row>
    <row r="5" spans="2:8" x14ac:dyDescent="0.3">
      <c r="B5" s="160"/>
      <c r="C5" s="161"/>
      <c r="D5" s="161"/>
      <c r="E5" s="161"/>
      <c r="F5" s="162"/>
      <c r="G5" s="64"/>
    </row>
    <row r="7" spans="2:8" x14ac:dyDescent="0.3">
      <c r="B7" s="65" t="s">
        <v>136</v>
      </c>
    </row>
    <row r="8" spans="2:8" x14ac:dyDescent="0.3">
      <c r="B8" s="64"/>
      <c r="C8" s="64"/>
      <c r="D8" s="64"/>
      <c r="E8" s="64"/>
      <c r="F8" s="64"/>
    </row>
    <row r="9" spans="2:8" x14ac:dyDescent="0.3">
      <c r="B9" s="147" t="s">
        <v>380</v>
      </c>
      <c r="C9" s="73" t="s">
        <v>381</v>
      </c>
      <c r="D9" s="62" t="s">
        <v>392</v>
      </c>
      <c r="E9" s="62" t="s">
        <v>397</v>
      </c>
      <c r="F9" s="62" t="s">
        <v>398</v>
      </c>
    </row>
    <row r="10" spans="2:8" x14ac:dyDescent="0.3">
      <c r="B10" s="147"/>
      <c r="C10" s="151" t="s">
        <v>416</v>
      </c>
      <c r="D10" s="75" t="s">
        <v>237</v>
      </c>
      <c r="E10" s="150" t="s">
        <v>395</v>
      </c>
      <c r="F10" s="145" t="s">
        <v>210</v>
      </c>
      <c r="G10" s="64"/>
    </row>
    <row r="11" spans="2:8" ht="16.5" customHeight="1" x14ac:dyDescent="0.3">
      <c r="B11" s="147"/>
      <c r="C11" s="151"/>
      <c r="D11" s="76" t="s">
        <v>463</v>
      </c>
      <c r="E11" s="150"/>
      <c r="F11" s="146"/>
      <c r="G11" s="64"/>
    </row>
    <row r="12" spans="2:8" ht="16.5" customHeight="1" x14ac:dyDescent="0.3">
      <c r="B12" s="147"/>
      <c r="C12" s="151" t="s">
        <v>441</v>
      </c>
      <c r="D12" s="75" t="s">
        <v>73</v>
      </c>
      <c r="E12" s="150" t="s">
        <v>228</v>
      </c>
      <c r="F12" s="145" t="s">
        <v>214</v>
      </c>
      <c r="G12" s="64"/>
    </row>
    <row r="13" spans="2:8" ht="16.5" customHeight="1" x14ac:dyDescent="0.3">
      <c r="B13" s="147"/>
      <c r="C13" s="151"/>
      <c r="D13" s="75" t="s">
        <v>206</v>
      </c>
      <c r="E13" s="150"/>
      <c r="F13" s="146"/>
    </row>
    <row r="14" spans="2:8" x14ac:dyDescent="0.3">
      <c r="B14" s="147"/>
      <c r="C14" s="151" t="s">
        <v>378</v>
      </c>
      <c r="D14" s="75" t="s">
        <v>64</v>
      </c>
      <c r="E14" s="150" t="s">
        <v>63</v>
      </c>
      <c r="F14" s="145" t="s">
        <v>464</v>
      </c>
    </row>
    <row r="15" spans="2:8" ht="16.5" customHeight="1" x14ac:dyDescent="0.3">
      <c r="B15" s="147"/>
      <c r="C15" s="151"/>
      <c r="D15" s="75" t="s">
        <v>335</v>
      </c>
      <c r="E15" s="150"/>
      <c r="F15" s="146"/>
    </row>
    <row r="16" spans="2:8" ht="16.5" customHeight="1" x14ac:dyDescent="0.3">
      <c r="B16" s="147" t="s">
        <v>230</v>
      </c>
      <c r="C16" s="73" t="s">
        <v>381</v>
      </c>
      <c r="D16" s="62" t="s">
        <v>412</v>
      </c>
      <c r="E16" s="152" t="s">
        <v>398</v>
      </c>
      <c r="F16" s="153"/>
    </row>
    <row r="17" spans="2:17" x14ac:dyDescent="0.3">
      <c r="B17" s="147"/>
      <c r="C17" s="72" t="s">
        <v>395</v>
      </c>
      <c r="D17" s="63" t="s">
        <v>208</v>
      </c>
      <c r="E17" s="148" t="s">
        <v>74</v>
      </c>
      <c r="F17" s="149"/>
    </row>
    <row r="18" spans="2:17" ht="16.5" customHeight="1" x14ac:dyDescent="0.3">
      <c r="B18" s="147"/>
      <c r="C18" s="72" t="s">
        <v>423</v>
      </c>
      <c r="D18" s="63" t="s">
        <v>216</v>
      </c>
      <c r="E18" s="148" t="s">
        <v>207</v>
      </c>
      <c r="F18" s="149"/>
    </row>
    <row r="19" spans="2:17" x14ac:dyDescent="0.3">
      <c r="Q19" s="71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4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B2:F5"/>
    <mergeCell ref="C10:C11"/>
    <mergeCell ref="E10:E11"/>
    <mergeCell ref="C12:C13"/>
    <mergeCell ref="E12:E13"/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D966"/>
  </sheetPr>
  <dimension ref="A1:H101"/>
  <sheetViews>
    <sheetView zoomScaleNormal="100" zoomScaleSheetLayoutView="75" workbookViewId="0">
      <selection activeCell="B2" sqref="B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9" customWidth="1"/>
    <col min="7" max="7" width="10.25" customWidth="1"/>
  </cols>
  <sheetData>
    <row r="1" spans="1:8" x14ac:dyDescent="0.3">
      <c r="A1" s="25" t="s">
        <v>81</v>
      </c>
      <c r="B1" s="28" t="s">
        <v>394</v>
      </c>
      <c r="C1" s="25" t="s">
        <v>241</v>
      </c>
      <c r="D1" s="25" t="s">
        <v>258</v>
      </c>
      <c r="E1" s="25" t="s">
        <v>89</v>
      </c>
      <c r="F1" s="14"/>
    </row>
    <row r="2" spans="1:8" x14ac:dyDescent="0.3">
      <c r="A2" s="1">
        <v>1</v>
      </c>
      <c r="B2" s="29">
        <v>570</v>
      </c>
      <c r="C2" s="29">
        <f>B2*5</f>
        <v>2850</v>
      </c>
      <c r="D2" s="29">
        <v>30</v>
      </c>
      <c r="E2" s="29">
        <v>1</v>
      </c>
      <c r="F2" s="14"/>
      <c r="G2" s="14"/>
      <c r="H2" s="14"/>
    </row>
    <row r="3" spans="1:8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f>D2*1.3</f>
        <v>39</v>
      </c>
      <c r="E3" s="29">
        <f>E2*1.05</f>
        <v>1.05</v>
      </c>
    </row>
    <row r="4" spans="1:8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f t="shared" ref="D4:D67" si="2">D3*1.3</f>
        <v>50.7</v>
      </c>
      <c r="E4" s="29">
        <f t="shared" ref="E4:E67" si="3">E3*1.05</f>
        <v>1.1025</v>
      </c>
    </row>
    <row r="5" spans="1:8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f t="shared" si="2"/>
        <v>65.910000000000011</v>
      </c>
      <c r="E5" s="29">
        <f t="shared" si="3"/>
        <v>1.1576250000000001</v>
      </c>
    </row>
    <row r="6" spans="1:8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f t="shared" si="2"/>
        <v>85.683000000000021</v>
      </c>
      <c r="E6" s="29">
        <f t="shared" si="3"/>
        <v>1.2155062500000002</v>
      </c>
    </row>
    <row r="7" spans="1:8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f t="shared" si="2"/>
        <v>111.38790000000003</v>
      </c>
      <c r="E7" s="29">
        <f t="shared" si="3"/>
        <v>1.2762815625000004</v>
      </c>
    </row>
    <row r="8" spans="1:8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f t="shared" si="2"/>
        <v>144.80427000000003</v>
      </c>
      <c r="E8" s="29">
        <f t="shared" si="3"/>
        <v>1.3400956406250004</v>
      </c>
    </row>
    <row r="9" spans="1:8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f t="shared" si="2"/>
        <v>188.24555100000003</v>
      </c>
      <c r="E9" s="29">
        <f t="shared" si="3"/>
        <v>1.4071004226562505</v>
      </c>
    </row>
    <row r="10" spans="1:8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f t="shared" si="2"/>
        <v>244.71921630000006</v>
      </c>
      <c r="E10" s="29">
        <f t="shared" si="3"/>
        <v>1.477455443789063</v>
      </c>
    </row>
    <row r="11" spans="1:8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f t="shared" si="2"/>
        <v>318.13498119000008</v>
      </c>
      <c r="E11" s="29">
        <f t="shared" si="3"/>
        <v>1.5513282159785162</v>
      </c>
    </row>
    <row r="12" spans="1:8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f t="shared" si="2"/>
        <v>413.57547554700011</v>
      </c>
      <c r="E12" s="29">
        <f t="shared" si="3"/>
        <v>1.628894626777442</v>
      </c>
    </row>
    <row r="13" spans="1:8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f t="shared" si="2"/>
        <v>537.64811821110015</v>
      </c>
      <c r="E13" s="29">
        <f t="shared" si="3"/>
        <v>1.7103393581163142</v>
      </c>
    </row>
    <row r="14" spans="1:8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f t="shared" si="2"/>
        <v>698.9425536744302</v>
      </c>
      <c r="E14" s="29">
        <f t="shared" si="3"/>
        <v>1.7958563260221301</v>
      </c>
    </row>
    <row r="15" spans="1:8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f t="shared" si="2"/>
        <v>908.62531977675928</v>
      </c>
      <c r="E15" s="29">
        <f t="shared" si="3"/>
        <v>1.8856491423232367</v>
      </c>
    </row>
    <row r="16" spans="1:8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f t="shared" si="2"/>
        <v>1181.212915709787</v>
      </c>
      <c r="E16" s="29">
        <f t="shared" si="3"/>
        <v>1.9799315994393987</v>
      </c>
    </row>
    <row r="17" spans="1:5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f t="shared" si="2"/>
        <v>1535.5767904227232</v>
      </c>
      <c r="E17" s="29">
        <f t="shared" si="3"/>
        <v>2.0789281794113688</v>
      </c>
    </row>
    <row r="18" spans="1:5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f t="shared" si="2"/>
        <v>1996.2498275495402</v>
      </c>
      <c r="E18" s="29">
        <f t="shared" si="3"/>
        <v>2.1828745883819374</v>
      </c>
    </row>
    <row r="19" spans="1:5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f t="shared" si="2"/>
        <v>2595.1247758144023</v>
      </c>
      <c r="E19" s="29">
        <f t="shared" si="3"/>
        <v>2.2920183178010345</v>
      </c>
    </row>
    <row r="20" spans="1:5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f t="shared" si="2"/>
        <v>3373.6622085587233</v>
      </c>
      <c r="E20" s="29">
        <f t="shared" si="3"/>
        <v>2.4066192336910861</v>
      </c>
    </row>
    <row r="21" spans="1:5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f t="shared" si="2"/>
        <v>4385.7608711263401</v>
      </c>
      <c r="E21" s="29">
        <f t="shared" si="3"/>
        <v>2.5269501953756404</v>
      </c>
    </row>
    <row r="22" spans="1:5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f t="shared" si="2"/>
        <v>5701.4891324642422</v>
      </c>
      <c r="E22" s="29">
        <f t="shared" si="3"/>
        <v>2.6532977051444226</v>
      </c>
    </row>
    <row r="23" spans="1:5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f t="shared" si="2"/>
        <v>7411.9358722035149</v>
      </c>
      <c r="E23" s="29">
        <f t="shared" si="3"/>
        <v>2.7859625904016441</v>
      </c>
    </row>
    <row r="24" spans="1:5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f t="shared" si="2"/>
        <v>9635.5166338645704</v>
      </c>
      <c r="E24" s="29">
        <f t="shared" si="3"/>
        <v>2.9252607199217264</v>
      </c>
    </row>
    <row r="25" spans="1:5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f t="shared" si="2"/>
        <v>12526.171624023942</v>
      </c>
      <c r="E25" s="29">
        <f t="shared" si="3"/>
        <v>3.0715237559178128</v>
      </c>
    </row>
    <row r="26" spans="1:5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f t="shared" si="2"/>
        <v>16284.023111231125</v>
      </c>
      <c r="E26" s="29">
        <f t="shared" si="3"/>
        <v>3.2250999437137038</v>
      </c>
    </row>
    <row r="27" spans="1:5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f t="shared" si="2"/>
        <v>21169.230044600463</v>
      </c>
      <c r="E27" s="29">
        <f t="shared" si="3"/>
        <v>3.3863549408993889</v>
      </c>
    </row>
    <row r="28" spans="1:5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f t="shared" si="2"/>
        <v>27519.999057980604</v>
      </c>
      <c r="E28" s="29">
        <f t="shared" si="3"/>
        <v>3.5556726879443583</v>
      </c>
    </row>
    <row r="29" spans="1:5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f t="shared" si="2"/>
        <v>35775.998775374785</v>
      </c>
      <c r="E29" s="29">
        <f t="shared" si="3"/>
        <v>3.7334563223415764</v>
      </c>
    </row>
    <row r="30" spans="1:5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f t="shared" si="2"/>
        <v>46508.798407987219</v>
      </c>
      <c r="E30" s="29">
        <f t="shared" si="3"/>
        <v>3.9201291384586554</v>
      </c>
    </row>
    <row r="31" spans="1:5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f t="shared" si="2"/>
        <v>60461.437930383385</v>
      </c>
      <c r="E31" s="29">
        <f t="shared" si="3"/>
        <v>4.1161355953815884</v>
      </c>
    </row>
    <row r="32" spans="1:5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f t="shared" si="2"/>
        <v>78599.869309498405</v>
      </c>
      <c r="E32" s="29">
        <f t="shared" si="3"/>
        <v>4.3219423751506678</v>
      </c>
    </row>
    <row r="33" spans="1:5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f t="shared" si="2"/>
        <v>102179.83010234793</v>
      </c>
      <c r="E33" s="29">
        <f t="shared" si="3"/>
        <v>4.5380394939082018</v>
      </c>
    </row>
    <row r="34" spans="1:5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f t="shared" si="2"/>
        <v>132833.7791330523</v>
      </c>
      <c r="E34" s="29">
        <f t="shared" si="3"/>
        <v>4.7649414686036122</v>
      </c>
    </row>
    <row r="35" spans="1:5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f t="shared" si="2"/>
        <v>172683.91287296801</v>
      </c>
      <c r="E35" s="29">
        <f t="shared" si="3"/>
        <v>5.0031885420337927</v>
      </c>
    </row>
    <row r="36" spans="1:5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f t="shared" si="2"/>
        <v>224489.08673485843</v>
      </c>
      <c r="E36" s="29">
        <f t="shared" si="3"/>
        <v>5.2533479691354827</v>
      </c>
    </row>
    <row r="37" spans="1:5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f t="shared" si="2"/>
        <v>291835.81275531597</v>
      </c>
      <c r="E37" s="29">
        <f t="shared" si="3"/>
        <v>5.5160153675922574</v>
      </c>
    </row>
    <row r="38" spans="1:5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f t="shared" si="2"/>
        <v>379386.55658191076</v>
      </c>
      <c r="E38" s="29">
        <f t="shared" si="3"/>
        <v>5.7918161359718709</v>
      </c>
    </row>
    <row r="39" spans="1:5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f t="shared" si="2"/>
        <v>493202.52355648403</v>
      </c>
      <c r="E39" s="29">
        <f t="shared" si="3"/>
        <v>6.0814069427704647</v>
      </c>
    </row>
    <row r="40" spans="1:5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f t="shared" si="2"/>
        <v>641163.28062342922</v>
      </c>
      <c r="E40" s="29">
        <f t="shared" si="3"/>
        <v>6.3854772899089882</v>
      </c>
    </row>
    <row r="41" spans="1:5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f t="shared" si="2"/>
        <v>833512.26481045806</v>
      </c>
      <c r="E41" s="29">
        <f t="shared" si="3"/>
        <v>6.7047511544044376</v>
      </c>
    </row>
    <row r="42" spans="1:5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f t="shared" si="2"/>
        <v>1083565.9442535955</v>
      </c>
      <c r="E42" s="29">
        <f t="shared" si="3"/>
        <v>7.0399887121246598</v>
      </c>
    </row>
    <row r="43" spans="1:5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f t="shared" si="2"/>
        <v>1408635.7275296743</v>
      </c>
      <c r="E43" s="29">
        <f t="shared" si="3"/>
        <v>7.3919881477308929</v>
      </c>
    </row>
    <row r="44" spans="1:5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f t="shared" si="2"/>
        <v>1831226.4457885767</v>
      </c>
      <c r="E44" s="29">
        <f t="shared" si="3"/>
        <v>7.7615875551174378</v>
      </c>
    </row>
    <row r="45" spans="1:5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f t="shared" si="2"/>
        <v>2380594.3795251497</v>
      </c>
      <c r="E45" s="29">
        <f t="shared" si="3"/>
        <v>8.1496669328733109</v>
      </c>
    </row>
    <row r="46" spans="1:5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f t="shared" si="2"/>
        <v>3094772.6933826949</v>
      </c>
      <c r="E46" s="29">
        <f t="shared" si="3"/>
        <v>8.5571502795169767</v>
      </c>
    </row>
    <row r="47" spans="1:5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f t="shared" si="2"/>
        <v>4023204.5013975035</v>
      </c>
      <c r="E47" s="29">
        <f t="shared" si="3"/>
        <v>8.9850077934928265</v>
      </c>
    </row>
    <row r="48" spans="1:5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f t="shared" si="2"/>
        <v>5230165.8518167548</v>
      </c>
      <c r="E48" s="29">
        <f t="shared" si="3"/>
        <v>9.4342581831674686</v>
      </c>
    </row>
    <row r="49" spans="1:5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f t="shared" si="2"/>
        <v>6799215.6073617814</v>
      </c>
      <c r="E49" s="29">
        <f t="shared" si="3"/>
        <v>9.9059710923258422</v>
      </c>
    </row>
    <row r="50" spans="1:5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f t="shared" si="2"/>
        <v>8838980.2895703167</v>
      </c>
      <c r="E50" s="29">
        <f t="shared" si="3"/>
        <v>10.401269646942135</v>
      </c>
    </row>
    <row r="51" spans="1:5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f t="shared" si="2"/>
        <v>11490674.376441412</v>
      </c>
      <c r="E51" s="29">
        <f t="shared" si="3"/>
        <v>10.921333129289241</v>
      </c>
    </row>
    <row r="52" spans="1:5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f t="shared" si="2"/>
        <v>14937876.689373836</v>
      </c>
      <c r="E52" s="29">
        <f t="shared" si="3"/>
        <v>11.467399785753704</v>
      </c>
    </row>
    <row r="53" spans="1:5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f t="shared" si="2"/>
        <v>19419239.696185987</v>
      </c>
      <c r="E53" s="29">
        <f t="shared" si="3"/>
        <v>12.04076977504139</v>
      </c>
    </row>
    <row r="54" spans="1:5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f t="shared" si="2"/>
        <v>25245011.605041783</v>
      </c>
      <c r="E54" s="29">
        <f t="shared" si="3"/>
        <v>12.64280826379346</v>
      </c>
    </row>
    <row r="55" spans="1:5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f t="shared" si="2"/>
        <v>32818515.086554319</v>
      </c>
      <c r="E55" s="29">
        <f t="shared" si="3"/>
        <v>13.274948676983135</v>
      </c>
    </row>
    <row r="56" spans="1:5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f t="shared" si="2"/>
        <v>42664069.612520613</v>
      </c>
      <c r="E56" s="29">
        <f t="shared" si="3"/>
        <v>13.938696110832291</v>
      </c>
    </row>
    <row r="57" spans="1:5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f t="shared" si="2"/>
        <v>55463290.496276796</v>
      </c>
      <c r="E57" s="29">
        <f t="shared" si="3"/>
        <v>14.635630916373906</v>
      </c>
    </row>
    <row r="58" spans="1:5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f t="shared" si="2"/>
        <v>72102277.645159841</v>
      </c>
      <c r="E58" s="29">
        <f t="shared" si="3"/>
        <v>15.367412462192602</v>
      </c>
    </row>
    <row r="59" spans="1:5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f t="shared" si="2"/>
        <v>93732960.938707799</v>
      </c>
      <c r="E59" s="29">
        <f t="shared" si="3"/>
        <v>16.135783085302233</v>
      </c>
    </row>
    <row r="60" spans="1:5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f t="shared" si="2"/>
        <v>121852849.22032014</v>
      </c>
      <c r="E60" s="29">
        <f t="shared" si="3"/>
        <v>16.942572239567344</v>
      </c>
    </row>
    <row r="61" spans="1:5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f t="shared" si="2"/>
        <v>158408703.98641619</v>
      </c>
      <c r="E61" s="29">
        <f t="shared" si="3"/>
        <v>17.78970085154571</v>
      </c>
    </row>
    <row r="62" spans="1:5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f t="shared" si="2"/>
        <v>205931315.18234107</v>
      </c>
      <c r="E62" s="29">
        <f t="shared" si="3"/>
        <v>18.679185894122998</v>
      </c>
    </row>
    <row r="63" spans="1:5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f t="shared" si="2"/>
        <v>267710709.73704341</v>
      </c>
      <c r="E63" s="29">
        <f t="shared" si="3"/>
        <v>19.613145188829147</v>
      </c>
    </row>
    <row r="64" spans="1:5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f t="shared" si="2"/>
        <v>348023922.65815645</v>
      </c>
      <c r="E64" s="29">
        <f t="shared" si="3"/>
        <v>20.593802448270605</v>
      </c>
    </row>
    <row r="65" spans="1:5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f t="shared" si="2"/>
        <v>452431099.45560342</v>
      </c>
      <c r="E65" s="29">
        <f t="shared" si="3"/>
        <v>21.623492570684135</v>
      </c>
    </row>
    <row r="66" spans="1:5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f t="shared" si="2"/>
        <v>588160429.29228449</v>
      </c>
      <c r="E66" s="29">
        <f t="shared" si="3"/>
        <v>22.704667199218342</v>
      </c>
    </row>
    <row r="67" spans="1:5" x14ac:dyDescent="0.3">
      <c r="A67" s="1">
        <v>66</v>
      </c>
      <c r="B67" s="29">
        <f t="shared" si="1"/>
        <v>5026138.8106293278</v>
      </c>
      <c r="C67" s="29">
        <f t="shared" ref="C67:C101" si="4">B67*5</f>
        <v>25130694.053146638</v>
      </c>
      <c r="D67" s="29">
        <f t="shared" si="2"/>
        <v>764608558.07996988</v>
      </c>
      <c r="E67" s="29">
        <f t="shared" si="3"/>
        <v>23.839900559179259</v>
      </c>
    </row>
    <row r="68" spans="1:5" x14ac:dyDescent="0.3">
      <c r="A68" s="1">
        <v>67</v>
      </c>
      <c r="B68" s="29">
        <f t="shared" ref="B68:B101" si="5">B67*1.15</f>
        <v>5780059.6322237263</v>
      </c>
      <c r="C68" s="29">
        <f t="shared" si="4"/>
        <v>28900298.16111863</v>
      </c>
      <c r="D68" s="29">
        <f t="shared" ref="D68:D101" si="6">D67*1.3</f>
        <v>993991125.50396085</v>
      </c>
      <c r="E68" s="29">
        <f t="shared" ref="E68:E101" si="7">E67*1.05</f>
        <v>25.031895587138223</v>
      </c>
    </row>
    <row r="69" spans="1:5" x14ac:dyDescent="0.3">
      <c r="A69" s="1">
        <v>68</v>
      </c>
      <c r="B69" s="29">
        <f t="shared" si="5"/>
        <v>6647068.5770572843</v>
      </c>
      <c r="C69" s="29">
        <f t="shared" si="4"/>
        <v>33235342.885286421</v>
      </c>
      <c r="D69" s="29">
        <f t="shared" si="6"/>
        <v>1292188463.1551492</v>
      </c>
      <c r="E69" s="29">
        <f t="shared" si="7"/>
        <v>26.283490366495137</v>
      </c>
    </row>
    <row r="70" spans="1:5" x14ac:dyDescent="0.3">
      <c r="A70" s="1">
        <v>69</v>
      </c>
      <c r="B70" s="29">
        <f t="shared" si="5"/>
        <v>7644128.8636158761</v>
      </c>
      <c r="C70" s="29">
        <f t="shared" si="4"/>
        <v>38220644.318079382</v>
      </c>
      <c r="D70" s="29">
        <f t="shared" si="6"/>
        <v>1679845002.1016941</v>
      </c>
      <c r="E70" s="29">
        <f t="shared" si="7"/>
        <v>27.597664884819896</v>
      </c>
    </row>
    <row r="71" spans="1:5" x14ac:dyDescent="0.3">
      <c r="A71" s="1">
        <v>70</v>
      </c>
      <c r="B71" s="29">
        <f t="shared" si="5"/>
        <v>8790748.1931582559</v>
      </c>
      <c r="C71" s="29">
        <f t="shared" si="4"/>
        <v>43953740.965791278</v>
      </c>
      <c r="D71" s="29">
        <f t="shared" si="6"/>
        <v>2183798502.7322025</v>
      </c>
      <c r="E71" s="29">
        <f t="shared" si="7"/>
        <v>28.977548129060892</v>
      </c>
    </row>
    <row r="72" spans="1:5" x14ac:dyDescent="0.3">
      <c r="A72" s="1">
        <v>71</v>
      </c>
      <c r="B72" s="29">
        <f t="shared" si="5"/>
        <v>10109360.422131993</v>
      </c>
      <c r="C72" s="29">
        <f t="shared" si="4"/>
        <v>50546802.110659964</v>
      </c>
      <c r="D72" s="29">
        <f t="shared" si="6"/>
        <v>2838938053.5518632</v>
      </c>
      <c r="E72" s="29">
        <f t="shared" si="7"/>
        <v>30.426425535513939</v>
      </c>
    </row>
    <row r="73" spans="1:5" x14ac:dyDescent="0.3">
      <c r="A73" s="1">
        <v>72</v>
      </c>
      <c r="B73" s="29">
        <f t="shared" si="5"/>
        <v>11625764.485451791</v>
      </c>
      <c r="C73" s="29">
        <f t="shared" si="4"/>
        <v>58128822.427258953</v>
      </c>
      <c r="D73" s="29">
        <f t="shared" si="6"/>
        <v>3690619469.6174221</v>
      </c>
      <c r="E73" s="29">
        <f t="shared" si="7"/>
        <v>31.947746812289637</v>
      </c>
    </row>
    <row r="74" spans="1:5" x14ac:dyDescent="0.3">
      <c r="A74" s="1">
        <v>73</v>
      </c>
      <c r="B74" s="29">
        <f t="shared" si="5"/>
        <v>13369629.15826956</v>
      </c>
      <c r="C74" s="29">
        <f t="shared" si="4"/>
        <v>66848145.791347802</v>
      </c>
      <c r="D74" s="29">
        <f t="shared" si="6"/>
        <v>4797805310.5026493</v>
      </c>
      <c r="E74" s="29">
        <f t="shared" si="7"/>
        <v>33.545134152904119</v>
      </c>
    </row>
    <row r="75" spans="1:5" x14ac:dyDescent="0.3">
      <c r="A75" s="1">
        <v>74</v>
      </c>
      <c r="B75" s="29">
        <f t="shared" si="5"/>
        <v>15375073.532009993</v>
      </c>
      <c r="C75" s="29">
        <f t="shared" si="4"/>
        <v>76875367.66004996</v>
      </c>
      <c r="D75" s="29">
        <f t="shared" si="6"/>
        <v>6237146903.6534443</v>
      </c>
      <c r="E75" s="29">
        <f t="shared" si="7"/>
        <v>35.222390860549325</v>
      </c>
    </row>
    <row r="76" spans="1:5" x14ac:dyDescent="0.3">
      <c r="A76" s="1">
        <v>75</v>
      </c>
      <c r="B76" s="29">
        <f t="shared" si="5"/>
        <v>17681334.561811492</v>
      </c>
      <c r="C76" s="29">
        <f t="shared" si="4"/>
        <v>88406672.809057459</v>
      </c>
      <c r="D76" s="29">
        <f t="shared" si="6"/>
        <v>8108290974.7494774</v>
      </c>
      <c r="E76" s="29">
        <f t="shared" si="7"/>
        <v>36.983510403576794</v>
      </c>
    </row>
    <row r="77" spans="1:5" x14ac:dyDescent="0.3">
      <c r="A77" s="1">
        <v>76</v>
      </c>
      <c r="B77" s="29">
        <f t="shared" si="5"/>
        <v>20333534.746083215</v>
      </c>
      <c r="C77" s="29">
        <f t="shared" si="4"/>
        <v>101667673.73041607</v>
      </c>
      <c r="D77" s="29">
        <f t="shared" si="6"/>
        <v>10540778267.17432</v>
      </c>
      <c r="E77" s="29">
        <f t="shared" si="7"/>
        <v>38.832685923755633</v>
      </c>
    </row>
    <row r="78" spans="1:5" x14ac:dyDescent="0.3">
      <c r="A78" s="1">
        <v>77</v>
      </c>
      <c r="B78" s="29">
        <f t="shared" si="5"/>
        <v>23383564.957995694</v>
      </c>
      <c r="C78" s="29">
        <f t="shared" si="4"/>
        <v>116917824.78997847</v>
      </c>
      <c r="D78" s="29">
        <f t="shared" si="6"/>
        <v>13703011747.326616</v>
      </c>
      <c r="E78" s="29">
        <f t="shared" si="7"/>
        <v>40.774320219943419</v>
      </c>
    </row>
    <row r="79" spans="1:5" x14ac:dyDescent="0.3">
      <c r="A79" s="1">
        <v>78</v>
      </c>
      <c r="B79" s="29">
        <f t="shared" si="5"/>
        <v>26891099.701695047</v>
      </c>
      <c r="C79" s="29">
        <f t="shared" si="4"/>
        <v>134455498.50847524</v>
      </c>
      <c r="D79" s="29">
        <f t="shared" si="6"/>
        <v>17813915271.524601</v>
      </c>
      <c r="E79" s="29">
        <f t="shared" si="7"/>
        <v>42.81303623094059</v>
      </c>
    </row>
    <row r="80" spans="1:5" x14ac:dyDescent="0.3">
      <c r="A80" s="1">
        <v>79</v>
      </c>
      <c r="B80" s="29">
        <f t="shared" si="5"/>
        <v>30924764.6569493</v>
      </c>
      <c r="C80" s="29">
        <f t="shared" si="4"/>
        <v>154623823.2847465</v>
      </c>
      <c r="D80" s="29">
        <f t="shared" si="6"/>
        <v>23158089852.981983</v>
      </c>
      <c r="E80" s="29">
        <f t="shared" si="7"/>
        <v>44.95368804248762</v>
      </c>
    </row>
    <row r="81" spans="1:5" x14ac:dyDescent="0.3">
      <c r="A81" s="1">
        <v>80</v>
      </c>
      <c r="B81" s="29">
        <f t="shared" si="5"/>
        <v>35563479.35549169</v>
      </c>
      <c r="C81" s="29">
        <f t="shared" si="4"/>
        <v>177817396.77745846</v>
      </c>
      <c r="D81" s="29">
        <f t="shared" si="6"/>
        <v>30105516808.876579</v>
      </c>
      <c r="E81" s="29">
        <f t="shared" si="7"/>
        <v>47.201372444612005</v>
      </c>
    </row>
    <row r="82" spans="1:5" x14ac:dyDescent="0.3">
      <c r="A82" s="1">
        <v>81</v>
      </c>
      <c r="B82" s="29">
        <f t="shared" si="5"/>
        <v>40898001.258815438</v>
      </c>
      <c r="C82" s="29">
        <f t="shared" si="4"/>
        <v>204490006.29407719</v>
      </c>
      <c r="D82" s="29">
        <f t="shared" si="6"/>
        <v>39137171851.539551</v>
      </c>
      <c r="E82" s="29">
        <f t="shared" si="7"/>
        <v>49.561441066842605</v>
      </c>
    </row>
    <row r="83" spans="1:5" x14ac:dyDescent="0.3">
      <c r="A83" s="1">
        <v>82</v>
      </c>
      <c r="B83" s="29">
        <f t="shared" si="5"/>
        <v>47032701.447637752</v>
      </c>
      <c r="C83" s="29">
        <f t="shared" si="4"/>
        <v>235163507.23818874</v>
      </c>
      <c r="D83" s="29">
        <f t="shared" si="6"/>
        <v>50878323407.001419</v>
      </c>
      <c r="E83" s="29">
        <f t="shared" si="7"/>
        <v>52.039513120184736</v>
      </c>
    </row>
    <row r="84" spans="1:5" x14ac:dyDescent="0.3">
      <c r="A84" s="1">
        <v>83</v>
      </c>
      <c r="B84" s="29">
        <f t="shared" si="5"/>
        <v>54087606.664783411</v>
      </c>
      <c r="C84" s="29">
        <f t="shared" si="4"/>
        <v>270438033.32391703</v>
      </c>
      <c r="D84" s="29">
        <f t="shared" si="6"/>
        <v>66141820429.101845</v>
      </c>
      <c r="E84" s="29">
        <f t="shared" si="7"/>
        <v>54.641488776193974</v>
      </c>
    </row>
    <row r="85" spans="1:5" x14ac:dyDescent="0.3">
      <c r="A85" s="1">
        <v>84</v>
      </c>
      <c r="B85" s="29">
        <f t="shared" si="5"/>
        <v>62200747.664500915</v>
      </c>
      <c r="C85" s="29">
        <f t="shared" si="4"/>
        <v>311003738.32250458</v>
      </c>
      <c r="D85" s="29">
        <f t="shared" si="6"/>
        <v>85984366557.832397</v>
      </c>
      <c r="E85" s="29">
        <f t="shared" si="7"/>
        <v>57.373563215003678</v>
      </c>
    </row>
    <row r="86" spans="1:5" x14ac:dyDescent="0.3">
      <c r="A86" s="1">
        <v>85</v>
      </c>
      <c r="B86" s="29">
        <f t="shared" si="5"/>
        <v>71530859.814176053</v>
      </c>
      <c r="C86" s="29">
        <f t="shared" si="4"/>
        <v>357654299.07088029</v>
      </c>
      <c r="D86" s="29">
        <f t="shared" si="6"/>
        <v>111779676525.18211</v>
      </c>
      <c r="E86" s="29">
        <f t="shared" si="7"/>
        <v>60.242241375753864</v>
      </c>
    </row>
    <row r="87" spans="1:5" x14ac:dyDescent="0.3">
      <c r="A87" s="1">
        <v>86</v>
      </c>
      <c r="B87" s="29">
        <f t="shared" si="5"/>
        <v>82260488.786302447</v>
      </c>
      <c r="C87" s="29">
        <f t="shared" si="4"/>
        <v>411302443.93151224</v>
      </c>
      <c r="D87" s="29">
        <f t="shared" si="6"/>
        <v>145313579482.73676</v>
      </c>
      <c r="E87" s="29">
        <f t="shared" si="7"/>
        <v>63.254353444541557</v>
      </c>
    </row>
    <row r="88" spans="1:5" x14ac:dyDescent="0.3">
      <c r="A88" s="1">
        <v>87</v>
      </c>
      <c r="B88" s="29">
        <f t="shared" si="5"/>
        <v>94599562.104247808</v>
      </c>
      <c r="C88" s="29">
        <f t="shared" si="4"/>
        <v>472997810.52123904</v>
      </c>
      <c r="D88" s="29">
        <f t="shared" si="6"/>
        <v>188907653327.5578</v>
      </c>
      <c r="E88" s="29">
        <f t="shared" si="7"/>
        <v>66.417071116768639</v>
      </c>
    </row>
    <row r="89" spans="1:5" x14ac:dyDescent="0.3">
      <c r="A89" s="1">
        <v>88</v>
      </c>
      <c r="B89" s="29">
        <f t="shared" si="5"/>
        <v>108789496.41988496</v>
      </c>
      <c r="C89" s="29">
        <f t="shared" si="4"/>
        <v>543947482.09942484</v>
      </c>
      <c r="D89" s="29">
        <f t="shared" si="6"/>
        <v>245579949325.82513</v>
      </c>
      <c r="E89" s="29">
        <f t="shared" si="7"/>
        <v>69.737924672607079</v>
      </c>
    </row>
    <row r="90" spans="1:5" x14ac:dyDescent="0.3">
      <c r="A90" s="1">
        <v>89</v>
      </c>
      <c r="B90" s="29">
        <f t="shared" si="5"/>
        <v>125107920.88286769</v>
      </c>
      <c r="C90" s="29">
        <f t="shared" si="4"/>
        <v>625539604.41433847</v>
      </c>
      <c r="D90" s="29">
        <f t="shared" si="6"/>
        <v>319253934123.57269</v>
      </c>
      <c r="E90" s="29">
        <f t="shared" si="7"/>
        <v>73.22482090623744</v>
      </c>
    </row>
    <row r="91" spans="1:5" x14ac:dyDescent="0.3">
      <c r="A91" s="1">
        <v>90</v>
      </c>
      <c r="B91" s="29">
        <f t="shared" si="5"/>
        <v>143874109.01529783</v>
      </c>
      <c r="C91" s="29">
        <f>B91*7</f>
        <v>1007118763.1070848</v>
      </c>
      <c r="D91" s="29">
        <f t="shared" si="6"/>
        <v>415030114360.64453</v>
      </c>
      <c r="E91" s="29">
        <f t="shared" si="7"/>
        <v>76.886061951549308</v>
      </c>
    </row>
    <row r="92" spans="1:5" x14ac:dyDescent="0.3">
      <c r="A92" s="1">
        <v>91</v>
      </c>
      <c r="B92" s="29">
        <f t="shared" si="5"/>
        <v>165455225.36759248</v>
      </c>
      <c r="C92" s="29">
        <f>B92*5</f>
        <v>827276126.83796239</v>
      </c>
      <c r="D92" s="29">
        <f t="shared" si="6"/>
        <v>539539148668.83789</v>
      </c>
      <c r="E92" s="29">
        <f t="shared" si="7"/>
        <v>80.730365049126775</v>
      </c>
    </row>
    <row r="93" spans="1:5" x14ac:dyDescent="0.3">
      <c r="A93" s="1">
        <v>92</v>
      </c>
      <c r="B93" s="29">
        <f t="shared" si="5"/>
        <v>190273509.17273134</v>
      </c>
      <c r="C93" s="29">
        <f t="shared" si="4"/>
        <v>951367545.86365676</v>
      </c>
      <c r="D93" s="29">
        <f t="shared" si="6"/>
        <v>701400893269.48926</v>
      </c>
      <c r="E93" s="29">
        <f t="shared" si="7"/>
        <v>84.766883301583121</v>
      </c>
    </row>
    <row r="94" spans="1:5" x14ac:dyDescent="0.3">
      <c r="A94" s="1">
        <v>93</v>
      </c>
      <c r="B94" s="29">
        <f t="shared" si="5"/>
        <v>218814535.54864103</v>
      </c>
      <c r="C94" s="29">
        <f t="shared" si="4"/>
        <v>1094072677.7432051</v>
      </c>
      <c r="D94" s="29">
        <f t="shared" si="6"/>
        <v>911821161250.33606</v>
      </c>
      <c r="E94" s="29">
        <f t="shared" si="7"/>
        <v>89.005227466662276</v>
      </c>
    </row>
    <row r="95" spans="1:5" x14ac:dyDescent="0.3">
      <c r="A95" s="1">
        <v>94</v>
      </c>
      <c r="B95" s="29">
        <f t="shared" si="5"/>
        <v>251636715.88093716</v>
      </c>
      <c r="C95" s="29">
        <f t="shared" si="4"/>
        <v>1258183579.4046857</v>
      </c>
      <c r="D95" s="29">
        <f t="shared" si="6"/>
        <v>1185367509625.437</v>
      </c>
      <c r="E95" s="29">
        <f t="shared" si="7"/>
        <v>93.455488839995397</v>
      </c>
    </row>
    <row r="96" spans="1:5" x14ac:dyDescent="0.3">
      <c r="A96" s="1">
        <v>95</v>
      </c>
      <c r="B96" s="29">
        <f t="shared" si="5"/>
        <v>289382223.26307774</v>
      </c>
      <c r="C96" s="29">
        <f t="shared" si="4"/>
        <v>1446911116.3153887</v>
      </c>
      <c r="D96" s="29">
        <f t="shared" si="6"/>
        <v>1540977762513.0681</v>
      </c>
      <c r="E96" s="29">
        <f t="shared" si="7"/>
        <v>98.128263281995174</v>
      </c>
    </row>
    <row r="97" spans="1:5" x14ac:dyDescent="0.3">
      <c r="A97" s="1">
        <v>96</v>
      </c>
      <c r="B97" s="29">
        <f t="shared" si="5"/>
        <v>332789556.7525394</v>
      </c>
      <c r="C97" s="29">
        <f t="shared" si="4"/>
        <v>1663947783.762697</v>
      </c>
      <c r="D97" s="29">
        <f t="shared" si="6"/>
        <v>2003271091266.9885</v>
      </c>
      <c r="E97" s="29">
        <f t="shared" si="7"/>
        <v>103.03467644609493</v>
      </c>
    </row>
    <row r="98" spans="1:5" x14ac:dyDescent="0.3">
      <c r="A98" s="1">
        <v>97</v>
      </c>
      <c r="B98" s="29">
        <f t="shared" si="5"/>
        <v>382707990.26542026</v>
      </c>
      <c r="C98" s="29">
        <f t="shared" si="4"/>
        <v>1913539951.3271012</v>
      </c>
      <c r="D98" s="29">
        <f t="shared" si="6"/>
        <v>2604252418647.085</v>
      </c>
      <c r="E98" s="29">
        <f t="shared" si="7"/>
        <v>108.18641026839968</v>
      </c>
    </row>
    <row r="99" spans="1:5" x14ac:dyDescent="0.3">
      <c r="A99" s="1">
        <v>98</v>
      </c>
      <c r="B99" s="29">
        <f t="shared" si="5"/>
        <v>440114188.80523324</v>
      </c>
      <c r="C99" s="29">
        <f t="shared" si="4"/>
        <v>2200570944.026166</v>
      </c>
      <c r="D99" s="29">
        <f t="shared" si="6"/>
        <v>3385528144241.2104</v>
      </c>
      <c r="E99" s="29">
        <f t="shared" si="7"/>
        <v>113.59573078181967</v>
      </c>
    </row>
    <row r="100" spans="1:5" x14ac:dyDescent="0.3">
      <c r="A100" s="1">
        <v>99</v>
      </c>
      <c r="B100" s="29">
        <f t="shared" si="5"/>
        <v>506131317.12601817</v>
      </c>
      <c r="C100" s="29">
        <f t="shared" si="4"/>
        <v>2530656585.6300907</v>
      </c>
      <c r="D100" s="29">
        <f t="shared" si="6"/>
        <v>4401186587513.5742</v>
      </c>
      <c r="E100" s="29">
        <f t="shared" si="7"/>
        <v>119.27551732091065</v>
      </c>
    </row>
    <row r="101" spans="1:5" x14ac:dyDescent="0.3">
      <c r="A101" s="1">
        <v>100</v>
      </c>
      <c r="B101" s="29">
        <f t="shared" si="5"/>
        <v>582051014.6949209</v>
      </c>
      <c r="C101" s="29">
        <f t="shared" si="4"/>
        <v>2910255073.4746046</v>
      </c>
      <c r="D101" s="29">
        <f t="shared" si="6"/>
        <v>5721542563767.6465</v>
      </c>
      <c r="E101" s="29">
        <f t="shared" si="7"/>
        <v>125.23929318695619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8CBAC"/>
  </sheetPr>
  <dimension ref="B2:M41"/>
  <sheetViews>
    <sheetView topLeftCell="B16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65" t="s">
        <v>58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</row>
    <row r="3" spans="2:13" x14ac:dyDescent="0.3"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70"/>
    </row>
    <row r="4" spans="2:13" x14ac:dyDescent="0.3">
      <c r="B4" s="168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70"/>
    </row>
    <row r="5" spans="2:13" x14ac:dyDescent="0.3"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70"/>
    </row>
    <row r="6" spans="2:13" x14ac:dyDescent="0.3"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13" x14ac:dyDescent="0.3">
      <c r="B7" s="168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13" x14ac:dyDescent="0.3">
      <c r="B8" s="168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70"/>
    </row>
    <row r="9" spans="2:13" x14ac:dyDescent="0.3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70"/>
    </row>
    <row r="10" spans="2:13" x14ac:dyDescent="0.3">
      <c r="B10" s="168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70"/>
    </row>
    <row r="11" spans="2:13" x14ac:dyDescent="0.3">
      <c r="B11" s="168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70"/>
    </row>
    <row r="12" spans="2:13" x14ac:dyDescent="0.3">
      <c r="B12" s="168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70"/>
    </row>
    <row r="13" spans="2:13" x14ac:dyDescent="0.3">
      <c r="B13" s="171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3"/>
    </row>
    <row r="16" spans="2:13" x14ac:dyDescent="0.3">
      <c r="B16" s="6" t="s">
        <v>452</v>
      </c>
      <c r="D16" s="6"/>
    </row>
    <row r="18" spans="2:13" x14ac:dyDescent="0.3">
      <c r="B18" s="174" t="s">
        <v>127</v>
      </c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</row>
    <row r="19" spans="2:13" x14ac:dyDescent="0.3">
      <c r="B19" s="50" t="s">
        <v>219</v>
      </c>
      <c r="C19" s="51" t="s">
        <v>234</v>
      </c>
      <c r="D19" s="51" t="s">
        <v>220</v>
      </c>
      <c r="E19" s="51" t="s">
        <v>233</v>
      </c>
      <c r="F19" s="51" t="s">
        <v>231</v>
      </c>
      <c r="G19" s="51" t="s">
        <v>232</v>
      </c>
      <c r="H19" s="51" t="s">
        <v>225</v>
      </c>
      <c r="I19" s="51" t="s">
        <v>224</v>
      </c>
      <c r="J19" s="51" t="s">
        <v>223</v>
      </c>
      <c r="K19" s="51" t="s">
        <v>226</v>
      </c>
      <c r="L19" s="51" t="s">
        <v>235</v>
      </c>
      <c r="M19" s="47" t="s">
        <v>227</v>
      </c>
    </row>
    <row r="20" spans="2:13" x14ac:dyDescent="0.3">
      <c r="B20" s="50">
        <v>1</v>
      </c>
      <c r="C20" s="54">
        <v>50</v>
      </c>
      <c r="D20" s="54">
        <v>60</v>
      </c>
      <c r="E20" s="54">
        <v>70</v>
      </c>
      <c r="F20" s="54">
        <v>80</v>
      </c>
      <c r="G20" s="54">
        <v>90</v>
      </c>
      <c r="H20" s="54">
        <v>100</v>
      </c>
      <c r="I20" s="54">
        <v>110</v>
      </c>
      <c r="J20" s="54">
        <v>120</v>
      </c>
      <c r="K20" s="54">
        <v>130</v>
      </c>
      <c r="L20" s="54">
        <v>140</v>
      </c>
      <c r="M20" s="54">
        <v>10</v>
      </c>
    </row>
    <row r="21" spans="2:13" x14ac:dyDescent="0.3">
      <c r="B21" s="50">
        <v>2</v>
      </c>
      <c r="C21" s="54">
        <v>200</v>
      </c>
      <c r="D21" s="54">
        <v>240</v>
      </c>
      <c r="E21" s="54">
        <v>280</v>
      </c>
      <c r="F21" s="54">
        <v>320</v>
      </c>
      <c r="G21" s="54">
        <v>360</v>
      </c>
      <c r="H21" s="54">
        <v>400</v>
      </c>
      <c r="I21" s="54">
        <v>440</v>
      </c>
      <c r="J21" s="54">
        <v>480</v>
      </c>
      <c r="K21" s="54">
        <v>520</v>
      </c>
      <c r="L21" s="54">
        <v>560</v>
      </c>
      <c r="M21" s="55">
        <v>40</v>
      </c>
    </row>
    <row r="22" spans="2:13" x14ac:dyDescent="0.3">
      <c r="B22" s="50">
        <v>3</v>
      </c>
      <c r="C22" s="54">
        <f>C21*4</f>
        <v>800</v>
      </c>
      <c r="D22" s="54">
        <v>960</v>
      </c>
      <c r="E22" s="54">
        <v>1120</v>
      </c>
      <c r="F22" s="54">
        <v>1280</v>
      </c>
      <c r="G22" s="54">
        <v>1440</v>
      </c>
      <c r="H22" s="54">
        <v>1600</v>
      </c>
      <c r="I22" s="54">
        <v>1760</v>
      </c>
      <c r="J22" s="54">
        <v>1920</v>
      </c>
      <c r="K22" s="54">
        <v>2080</v>
      </c>
      <c r="L22" s="54">
        <v>2240</v>
      </c>
      <c r="M22" s="55">
        <v>160</v>
      </c>
    </row>
    <row r="23" spans="2:13" x14ac:dyDescent="0.3">
      <c r="B23" s="50">
        <v>4</v>
      </c>
      <c r="C23" s="54">
        <f t="shared" ref="C23:C27" si="0">C22*4</f>
        <v>3200</v>
      </c>
      <c r="D23" s="54">
        <v>3840</v>
      </c>
      <c r="E23" s="54">
        <v>4480</v>
      </c>
      <c r="F23" s="54">
        <v>5120</v>
      </c>
      <c r="G23" s="54">
        <v>5760</v>
      </c>
      <c r="H23" s="54">
        <v>6400</v>
      </c>
      <c r="I23" s="54">
        <v>7040</v>
      </c>
      <c r="J23" s="54">
        <v>7680</v>
      </c>
      <c r="K23" s="54">
        <v>8320</v>
      </c>
      <c r="L23" s="54">
        <v>8960</v>
      </c>
      <c r="M23" s="55">
        <v>640</v>
      </c>
    </row>
    <row r="24" spans="2:13" x14ac:dyDescent="0.3">
      <c r="B24" s="50">
        <v>5</v>
      </c>
      <c r="C24" s="54">
        <f t="shared" si="0"/>
        <v>12800</v>
      </c>
      <c r="D24" s="54">
        <f>C24+2560</f>
        <v>15360</v>
      </c>
      <c r="E24" s="54">
        <f t="shared" ref="E24:L24" si="1">D24+2560</f>
        <v>17920</v>
      </c>
      <c r="F24" s="54">
        <f t="shared" si="1"/>
        <v>20480</v>
      </c>
      <c r="G24" s="54">
        <f t="shared" si="1"/>
        <v>23040</v>
      </c>
      <c r="H24" s="54">
        <f t="shared" si="1"/>
        <v>25600</v>
      </c>
      <c r="I24" s="54">
        <f t="shared" si="1"/>
        <v>28160</v>
      </c>
      <c r="J24" s="54">
        <f t="shared" si="1"/>
        <v>30720</v>
      </c>
      <c r="K24" s="54">
        <f t="shared" si="1"/>
        <v>33280</v>
      </c>
      <c r="L24" s="54">
        <f t="shared" si="1"/>
        <v>35840</v>
      </c>
      <c r="M24" s="55">
        <v>2560</v>
      </c>
    </row>
    <row r="25" spans="2:13" x14ac:dyDescent="0.3">
      <c r="B25" s="50">
        <v>6</v>
      </c>
      <c r="C25" s="54">
        <v>51200</v>
      </c>
      <c r="D25" s="54">
        <v>61440</v>
      </c>
      <c r="E25" s="54">
        <v>71680</v>
      </c>
      <c r="F25" s="54">
        <v>81920</v>
      </c>
      <c r="G25" s="54">
        <v>92160</v>
      </c>
      <c r="H25" s="54">
        <v>102400</v>
      </c>
      <c r="I25" s="54">
        <v>112640</v>
      </c>
      <c r="J25" s="54">
        <v>122880</v>
      </c>
      <c r="K25" s="54">
        <v>133120</v>
      </c>
      <c r="L25" s="54">
        <v>143360</v>
      </c>
      <c r="M25" s="55">
        <v>10240</v>
      </c>
    </row>
    <row r="26" spans="2:13" x14ac:dyDescent="0.3">
      <c r="B26" s="50">
        <v>7</v>
      </c>
      <c r="C26" s="54">
        <f t="shared" si="0"/>
        <v>204800</v>
      </c>
      <c r="D26" s="54">
        <f>C26+40960</f>
        <v>245760</v>
      </c>
      <c r="E26" s="54">
        <f t="shared" ref="E26:M26" si="2">D26+40960</f>
        <v>286720</v>
      </c>
      <c r="F26" s="54">
        <f t="shared" si="2"/>
        <v>327680</v>
      </c>
      <c r="G26" s="54">
        <f t="shared" si="2"/>
        <v>368640</v>
      </c>
      <c r="H26" s="54">
        <f t="shared" si="2"/>
        <v>409600</v>
      </c>
      <c r="I26" s="54">
        <f t="shared" si="2"/>
        <v>450560</v>
      </c>
      <c r="J26" s="54">
        <f t="shared" si="2"/>
        <v>491520</v>
      </c>
      <c r="K26" s="54">
        <f t="shared" si="2"/>
        <v>532480</v>
      </c>
      <c r="L26" s="54">
        <f t="shared" si="2"/>
        <v>573440</v>
      </c>
      <c r="M26" s="54">
        <f t="shared" si="2"/>
        <v>614400</v>
      </c>
    </row>
    <row r="27" spans="2:13" x14ac:dyDescent="0.3">
      <c r="B27" s="50">
        <v>8</v>
      </c>
      <c r="C27" s="54">
        <f t="shared" si="0"/>
        <v>819200</v>
      </c>
      <c r="D27" s="54">
        <f>C27+164840</f>
        <v>984040</v>
      </c>
      <c r="E27" s="54">
        <f t="shared" ref="E27:L27" si="3">D27+164840</f>
        <v>1148880</v>
      </c>
      <c r="F27" s="54">
        <f t="shared" si="3"/>
        <v>1313720</v>
      </c>
      <c r="G27" s="54">
        <f t="shared" si="3"/>
        <v>1478560</v>
      </c>
      <c r="H27" s="54">
        <f t="shared" si="3"/>
        <v>1643400</v>
      </c>
      <c r="I27" s="54">
        <f t="shared" si="3"/>
        <v>1808240</v>
      </c>
      <c r="J27" s="54">
        <f t="shared" si="3"/>
        <v>1973080</v>
      </c>
      <c r="K27" s="54">
        <f t="shared" si="3"/>
        <v>2137920</v>
      </c>
      <c r="L27" s="54">
        <f t="shared" si="3"/>
        <v>2302760</v>
      </c>
      <c r="M27" s="54">
        <v>163840</v>
      </c>
    </row>
    <row r="28" spans="2:13" x14ac:dyDescent="0.3"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</row>
    <row r="30" spans="2:13" x14ac:dyDescent="0.3">
      <c r="B30" s="151" t="s">
        <v>130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x14ac:dyDescent="0.3">
      <c r="B31" s="50" t="s">
        <v>219</v>
      </c>
      <c r="C31" s="51" t="s">
        <v>234</v>
      </c>
      <c r="D31" s="51" t="s">
        <v>220</v>
      </c>
      <c r="E31" s="51" t="s">
        <v>233</v>
      </c>
      <c r="F31" s="51" t="s">
        <v>231</v>
      </c>
      <c r="G31" s="51" t="s">
        <v>232</v>
      </c>
      <c r="H31" s="51" t="s">
        <v>225</v>
      </c>
      <c r="I31" s="51" t="s">
        <v>224</v>
      </c>
      <c r="J31" s="51" t="s">
        <v>223</v>
      </c>
      <c r="K31" s="51" t="s">
        <v>226</v>
      </c>
      <c r="L31" s="51" t="s">
        <v>235</v>
      </c>
      <c r="M31" s="47" t="s">
        <v>227</v>
      </c>
    </row>
    <row r="32" spans="2:13" x14ac:dyDescent="0.3">
      <c r="B32" s="50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50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50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50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50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50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50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50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D966"/>
  </sheetPr>
  <dimension ref="A1:U26"/>
  <sheetViews>
    <sheetView zoomScaleNormal="100" zoomScaleSheetLayoutView="75" workbookViewId="0">
      <selection activeCell="G30" sqref="G30"/>
    </sheetView>
  </sheetViews>
  <sheetFormatPr defaultColWidth="9" defaultRowHeight="16.5" x14ac:dyDescent="0.3"/>
  <cols>
    <col min="1" max="1" width="11.125" style="15" bestFit="1" customWidth="1"/>
    <col min="2" max="2" width="9" style="15" bestFit="1" customWidth="1"/>
    <col min="3" max="3" width="5.5" style="15" bestFit="1" customWidth="1"/>
    <col min="4" max="4" width="11.125" style="15" bestFit="1" customWidth="1"/>
    <col min="5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6" t="s">
        <v>360</v>
      </c>
      <c r="B1" s="96" t="s">
        <v>85</v>
      </c>
      <c r="C1" s="96" t="s">
        <v>28</v>
      </c>
      <c r="D1" s="96" t="s">
        <v>349</v>
      </c>
      <c r="E1" s="96" t="s">
        <v>41</v>
      </c>
      <c r="F1" s="96" t="s">
        <v>30</v>
      </c>
      <c r="G1" s="96" t="s">
        <v>31</v>
      </c>
      <c r="H1" s="96" t="s">
        <v>29</v>
      </c>
      <c r="I1" s="96" t="s">
        <v>36</v>
      </c>
      <c r="J1" s="96" t="s">
        <v>37</v>
      </c>
      <c r="K1" s="96" t="s">
        <v>25</v>
      </c>
      <c r="L1" s="96" t="s">
        <v>38</v>
      </c>
      <c r="M1" s="96" t="s">
        <v>34</v>
      </c>
      <c r="N1" s="96" t="s">
        <v>32</v>
      </c>
      <c r="O1" s="5"/>
      <c r="P1" s="5"/>
    </row>
    <row r="2" spans="1:21" x14ac:dyDescent="0.3">
      <c r="A2" s="1" t="s">
        <v>129</v>
      </c>
      <c r="B2" s="33">
        <v>10</v>
      </c>
      <c r="C2" s="48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125</v>
      </c>
      <c r="B3" s="33">
        <v>40</v>
      </c>
      <c r="C3" s="48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124</v>
      </c>
      <c r="B4" s="33">
        <v>160</v>
      </c>
      <c r="C4" s="48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128</v>
      </c>
      <c r="B5" s="33">
        <v>640</v>
      </c>
      <c r="C5" s="48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122</v>
      </c>
      <c r="B6" s="33">
        <v>2560</v>
      </c>
      <c r="C6" s="48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123</v>
      </c>
      <c r="B7" s="33">
        <v>10240</v>
      </c>
      <c r="C7" s="48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132</v>
      </c>
      <c r="B8" s="33">
        <v>40960</v>
      </c>
      <c r="C8" s="48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133</v>
      </c>
      <c r="B9" s="33">
        <v>163840</v>
      </c>
      <c r="C9" s="48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171</v>
      </c>
      <c r="B10" s="33">
        <v>655360</v>
      </c>
      <c r="C10" s="48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179</v>
      </c>
      <c r="B11" s="33">
        <v>2621440</v>
      </c>
      <c r="C11" s="48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178</v>
      </c>
      <c r="B12" s="33">
        <v>10485760</v>
      </c>
      <c r="C12" s="48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172</v>
      </c>
      <c r="B13" s="33">
        <v>41943040</v>
      </c>
      <c r="C13" s="48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2"/>
      <c r="P13" s="52"/>
      <c r="Q13" s="3"/>
      <c r="R13" s="3"/>
      <c r="S13" s="3"/>
      <c r="T13" s="3"/>
      <c r="U13" s="3"/>
    </row>
    <row r="14" spans="1:21" x14ac:dyDescent="0.3">
      <c r="A14" s="1" t="s">
        <v>173</v>
      </c>
      <c r="B14" s="33">
        <v>167772160</v>
      </c>
      <c r="C14" s="48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2"/>
      <c r="P14" s="52"/>
      <c r="Q14" s="3"/>
      <c r="R14" s="3"/>
      <c r="S14" s="3"/>
      <c r="T14" s="3"/>
      <c r="U14" s="3"/>
    </row>
    <row r="15" spans="1:21" x14ac:dyDescent="0.3">
      <c r="A15" s="1" t="s">
        <v>174</v>
      </c>
      <c r="B15" s="33">
        <v>671088640</v>
      </c>
      <c r="C15" s="48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2"/>
      <c r="P15" s="52"/>
      <c r="Q15" s="3"/>
      <c r="R15" s="3"/>
      <c r="S15" s="3"/>
      <c r="T15" s="3"/>
      <c r="U15" s="3"/>
    </row>
    <row r="16" spans="1:21" x14ac:dyDescent="0.3">
      <c r="A16" s="1" t="s">
        <v>175</v>
      </c>
      <c r="B16" s="33">
        <v>2684354560</v>
      </c>
      <c r="C16" s="48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2"/>
      <c r="P16" s="52"/>
      <c r="Q16" s="3"/>
      <c r="R16" s="3"/>
      <c r="S16" s="3"/>
      <c r="T16" s="3"/>
      <c r="U16" s="3"/>
    </row>
    <row r="17" spans="1:21" x14ac:dyDescent="0.3">
      <c r="A17" s="1" t="s">
        <v>176</v>
      </c>
      <c r="B17" s="33">
        <v>10737418240</v>
      </c>
      <c r="C17" s="48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2"/>
      <c r="P17" s="52"/>
      <c r="Q17" s="3"/>
      <c r="R17" s="3"/>
      <c r="S17" s="3"/>
      <c r="T17" s="3"/>
      <c r="U17" s="3"/>
    </row>
    <row r="18" spans="1:21" x14ac:dyDescent="0.3">
      <c r="A18" s="1" t="s">
        <v>177</v>
      </c>
      <c r="B18" s="33">
        <v>42949672960</v>
      </c>
      <c r="C18" s="48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2"/>
      <c r="P18" s="52"/>
      <c r="Q18" s="3"/>
      <c r="R18" s="3"/>
      <c r="S18" s="3"/>
      <c r="T18" s="3"/>
      <c r="U18" s="3"/>
    </row>
    <row r="19" spans="1:21" x14ac:dyDescent="0.3">
      <c r="A19" s="1" t="s">
        <v>188</v>
      </c>
      <c r="B19" s="33">
        <v>171798691840</v>
      </c>
      <c r="C19" s="48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2"/>
      <c r="P19" s="52"/>
      <c r="Q19" s="3"/>
      <c r="R19" s="3"/>
      <c r="S19" s="3"/>
      <c r="T19" s="3"/>
      <c r="U19" s="3"/>
    </row>
    <row r="20" spans="1:21" x14ac:dyDescent="0.3">
      <c r="A20" s="1" t="s">
        <v>189</v>
      </c>
      <c r="B20" s="33">
        <v>687194767360</v>
      </c>
      <c r="C20" s="48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2"/>
      <c r="P20" s="52"/>
      <c r="Q20" s="3"/>
      <c r="R20" s="3"/>
      <c r="S20" s="3"/>
      <c r="T20" s="3"/>
      <c r="U20" s="3"/>
    </row>
    <row r="21" spans="1:21" x14ac:dyDescent="0.3">
      <c r="A21" s="1" t="s">
        <v>190</v>
      </c>
      <c r="B21" s="33">
        <v>2748779069440</v>
      </c>
      <c r="C21" s="48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379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D966"/>
  </sheetPr>
  <dimension ref="A1:O21"/>
  <sheetViews>
    <sheetView zoomScaleNormal="100" zoomScaleSheetLayoutView="75" workbookViewId="0">
      <selection activeCell="F1" sqref="F1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12.75" style="2" bestFit="1" customWidth="1"/>
    <col min="6" max="9" width="13.875" style="2" bestFit="1" customWidth="1"/>
    <col min="10" max="14" width="15" style="2" bestFit="1" customWidth="1"/>
    <col min="15" max="15" width="16.125" style="2" bestFit="1" customWidth="1"/>
    <col min="16" max="16384" width="9" style="2"/>
  </cols>
  <sheetData>
    <row r="1" spans="1:15" x14ac:dyDescent="0.3">
      <c r="A1" s="49" t="s">
        <v>360</v>
      </c>
      <c r="B1" s="49" t="s">
        <v>68</v>
      </c>
      <c r="C1" s="49" t="s">
        <v>254</v>
      </c>
      <c r="D1" s="49" t="s">
        <v>82</v>
      </c>
      <c r="E1" s="49" t="s">
        <v>85</v>
      </c>
      <c r="F1" s="49" t="s">
        <v>278</v>
      </c>
      <c r="G1" s="49" t="s">
        <v>264</v>
      </c>
      <c r="H1" s="49" t="s">
        <v>266</v>
      </c>
      <c r="I1" s="49" t="s">
        <v>276</v>
      </c>
      <c r="J1" s="49" t="s">
        <v>270</v>
      </c>
      <c r="K1" s="49" t="s">
        <v>271</v>
      </c>
      <c r="L1" s="49" t="s">
        <v>283</v>
      </c>
      <c r="M1" s="49" t="s">
        <v>284</v>
      </c>
      <c r="N1" s="49" t="s">
        <v>287</v>
      </c>
      <c r="O1" s="49" t="s">
        <v>87</v>
      </c>
    </row>
    <row r="2" spans="1:15" x14ac:dyDescent="0.3">
      <c r="A2" s="1" t="s">
        <v>129</v>
      </c>
      <c r="B2" s="20" t="s">
        <v>256</v>
      </c>
      <c r="C2" s="48" t="s">
        <v>258</v>
      </c>
      <c r="D2" s="48" t="s">
        <v>242</v>
      </c>
      <c r="E2" s="20">
        <v>50</v>
      </c>
      <c r="F2" s="21">
        <v>0</v>
      </c>
      <c r="G2" s="21">
        <v>150</v>
      </c>
      <c r="H2" s="21">
        <f t="shared" ref="H2:N2" si="0">G2+50</f>
        <v>200</v>
      </c>
      <c r="I2" s="21">
        <f t="shared" si="0"/>
        <v>250</v>
      </c>
      <c r="J2" s="21">
        <f t="shared" si="0"/>
        <v>300</v>
      </c>
      <c r="K2" s="21">
        <f t="shared" si="0"/>
        <v>350</v>
      </c>
      <c r="L2" s="21">
        <f t="shared" si="0"/>
        <v>400</v>
      </c>
      <c r="M2" s="21">
        <f t="shared" si="0"/>
        <v>450</v>
      </c>
      <c r="N2" s="21">
        <f t="shared" si="0"/>
        <v>500</v>
      </c>
      <c r="O2" s="21">
        <v>550</v>
      </c>
    </row>
    <row r="3" spans="1:15" x14ac:dyDescent="0.3">
      <c r="A3" s="1" t="s">
        <v>125</v>
      </c>
      <c r="B3" s="20" t="s">
        <v>239</v>
      </c>
      <c r="C3" s="48" t="s">
        <v>258</v>
      </c>
      <c r="D3" s="48" t="s">
        <v>129</v>
      </c>
      <c r="E3" s="20">
        <v>110</v>
      </c>
      <c r="F3" s="21">
        <v>660</v>
      </c>
      <c r="G3" s="21">
        <f>F3+110</f>
        <v>770</v>
      </c>
      <c r="H3" s="21">
        <f t="shared" ref="H3:O3" si="1">G3+110</f>
        <v>880</v>
      </c>
      <c r="I3" s="21">
        <f t="shared" si="1"/>
        <v>990</v>
      </c>
      <c r="J3" s="21">
        <f t="shared" si="1"/>
        <v>1100</v>
      </c>
      <c r="K3" s="21">
        <f t="shared" si="1"/>
        <v>1210</v>
      </c>
      <c r="L3" s="21">
        <f t="shared" si="1"/>
        <v>1320</v>
      </c>
      <c r="M3" s="21">
        <f t="shared" si="1"/>
        <v>1430</v>
      </c>
      <c r="N3" s="21">
        <f t="shared" si="1"/>
        <v>1540</v>
      </c>
      <c r="O3" s="21">
        <f t="shared" si="1"/>
        <v>1650</v>
      </c>
    </row>
    <row r="4" spans="1:15" x14ac:dyDescent="0.3">
      <c r="A4" s="1" t="s">
        <v>124</v>
      </c>
      <c r="B4" s="20" t="s">
        <v>419</v>
      </c>
      <c r="C4" s="48" t="s">
        <v>258</v>
      </c>
      <c r="D4" s="48" t="s">
        <v>125</v>
      </c>
      <c r="E4" s="20">
        <v>330</v>
      </c>
      <c r="F4" s="21">
        <v>1980</v>
      </c>
      <c r="G4" s="21">
        <f>F4+330</f>
        <v>2310</v>
      </c>
      <c r="H4" s="21">
        <f t="shared" ref="H4:O4" si="2">G4+330</f>
        <v>2640</v>
      </c>
      <c r="I4" s="21">
        <f t="shared" si="2"/>
        <v>2970</v>
      </c>
      <c r="J4" s="21">
        <f t="shared" si="2"/>
        <v>3300</v>
      </c>
      <c r="K4" s="21">
        <f t="shared" si="2"/>
        <v>3630</v>
      </c>
      <c r="L4" s="21">
        <f t="shared" si="2"/>
        <v>3960</v>
      </c>
      <c r="M4" s="21">
        <f t="shared" si="2"/>
        <v>4290</v>
      </c>
      <c r="N4" s="21">
        <f t="shared" si="2"/>
        <v>4620</v>
      </c>
      <c r="O4" s="21">
        <f t="shared" si="2"/>
        <v>4950</v>
      </c>
    </row>
    <row r="5" spans="1:15" x14ac:dyDescent="0.3">
      <c r="A5" s="1" t="s">
        <v>128</v>
      </c>
      <c r="B5" s="20" t="s">
        <v>11</v>
      </c>
      <c r="C5" s="48" t="s">
        <v>258</v>
      </c>
      <c r="D5" s="48" t="s">
        <v>124</v>
      </c>
      <c r="E5" s="20">
        <v>990</v>
      </c>
      <c r="F5" s="21">
        <v>5940</v>
      </c>
      <c r="G5" s="21">
        <f>F5+990</f>
        <v>6930</v>
      </c>
      <c r="H5" s="21">
        <f t="shared" ref="H5:O5" si="3">G5+990</f>
        <v>7920</v>
      </c>
      <c r="I5" s="21">
        <f t="shared" si="3"/>
        <v>8910</v>
      </c>
      <c r="J5" s="21">
        <f t="shared" si="3"/>
        <v>9900</v>
      </c>
      <c r="K5" s="21">
        <f t="shared" si="3"/>
        <v>10890</v>
      </c>
      <c r="L5" s="21">
        <f t="shared" si="3"/>
        <v>11880</v>
      </c>
      <c r="M5" s="21">
        <f t="shared" si="3"/>
        <v>12870</v>
      </c>
      <c r="N5" s="21">
        <f t="shared" si="3"/>
        <v>13860</v>
      </c>
      <c r="O5" s="21">
        <f t="shared" si="3"/>
        <v>14850</v>
      </c>
    </row>
    <row r="6" spans="1:15" x14ac:dyDescent="0.3">
      <c r="A6" s="1" t="s">
        <v>122</v>
      </c>
      <c r="B6" s="20" t="s">
        <v>373</v>
      </c>
      <c r="C6" s="48" t="s">
        <v>258</v>
      </c>
      <c r="D6" s="48" t="s">
        <v>128</v>
      </c>
      <c r="E6" s="20">
        <v>2970</v>
      </c>
      <c r="F6" s="21">
        <v>17820</v>
      </c>
      <c r="G6" s="21">
        <f>F6+2970</f>
        <v>20790</v>
      </c>
      <c r="H6" s="21">
        <f t="shared" ref="H6:O6" si="4">G6+2970</f>
        <v>23760</v>
      </c>
      <c r="I6" s="21">
        <f t="shared" si="4"/>
        <v>26730</v>
      </c>
      <c r="J6" s="21">
        <f t="shared" si="4"/>
        <v>29700</v>
      </c>
      <c r="K6" s="21">
        <f t="shared" si="4"/>
        <v>32670</v>
      </c>
      <c r="L6" s="21">
        <f t="shared" si="4"/>
        <v>35640</v>
      </c>
      <c r="M6" s="21">
        <f t="shared" si="4"/>
        <v>38610</v>
      </c>
      <c r="N6" s="21">
        <f t="shared" si="4"/>
        <v>41580</v>
      </c>
      <c r="O6" s="21">
        <f t="shared" si="4"/>
        <v>44550</v>
      </c>
    </row>
    <row r="7" spans="1:15" x14ac:dyDescent="0.3">
      <c r="A7" s="1" t="s">
        <v>123</v>
      </c>
      <c r="B7" s="20" t="s">
        <v>437</v>
      </c>
      <c r="C7" s="48" t="s">
        <v>258</v>
      </c>
      <c r="D7" s="48" t="s">
        <v>122</v>
      </c>
      <c r="E7" s="20">
        <v>8910</v>
      </c>
      <c r="F7" s="21">
        <f>O6+8910</f>
        <v>53460</v>
      </c>
      <c r="G7" s="21">
        <f>F7+8910</f>
        <v>62370</v>
      </c>
      <c r="H7" s="21">
        <f t="shared" ref="H7:O7" si="5">G7+8910</f>
        <v>71280</v>
      </c>
      <c r="I7" s="21">
        <f t="shared" si="5"/>
        <v>80190</v>
      </c>
      <c r="J7" s="21">
        <f t="shared" si="5"/>
        <v>89100</v>
      </c>
      <c r="K7" s="21">
        <f t="shared" si="5"/>
        <v>98010</v>
      </c>
      <c r="L7" s="21">
        <f t="shared" si="5"/>
        <v>106920</v>
      </c>
      <c r="M7" s="21">
        <f t="shared" si="5"/>
        <v>115830</v>
      </c>
      <c r="N7" s="21">
        <f t="shared" si="5"/>
        <v>124740</v>
      </c>
      <c r="O7" s="21">
        <f t="shared" si="5"/>
        <v>133650</v>
      </c>
    </row>
    <row r="8" spans="1:15" x14ac:dyDescent="0.3">
      <c r="A8" s="1" t="s">
        <v>132</v>
      </c>
      <c r="B8" s="20" t="s">
        <v>259</v>
      </c>
      <c r="C8" s="48" t="s">
        <v>258</v>
      </c>
      <c r="D8" s="48" t="s">
        <v>123</v>
      </c>
      <c r="E8" s="20">
        <v>26730</v>
      </c>
      <c r="F8" s="21">
        <f>O7+E8</f>
        <v>160380</v>
      </c>
      <c r="G8" s="21">
        <f>F8+26730</f>
        <v>187110</v>
      </c>
      <c r="H8" s="21">
        <f t="shared" ref="H8:O8" si="6">G8+26730</f>
        <v>213840</v>
      </c>
      <c r="I8" s="21">
        <f t="shared" si="6"/>
        <v>240570</v>
      </c>
      <c r="J8" s="21">
        <f t="shared" si="6"/>
        <v>267300</v>
      </c>
      <c r="K8" s="21">
        <f t="shared" si="6"/>
        <v>294030</v>
      </c>
      <c r="L8" s="21">
        <f t="shared" si="6"/>
        <v>320760</v>
      </c>
      <c r="M8" s="21">
        <f t="shared" si="6"/>
        <v>347490</v>
      </c>
      <c r="N8" s="21">
        <f t="shared" si="6"/>
        <v>374220</v>
      </c>
      <c r="O8" s="21">
        <f t="shared" si="6"/>
        <v>400950</v>
      </c>
    </row>
    <row r="9" spans="1:15" x14ac:dyDescent="0.3">
      <c r="A9" s="1" t="s">
        <v>133</v>
      </c>
      <c r="B9" s="20" t="s">
        <v>17</v>
      </c>
      <c r="C9" s="48" t="s">
        <v>258</v>
      </c>
      <c r="D9" s="48" t="s">
        <v>132</v>
      </c>
      <c r="E9" s="20">
        <v>80190</v>
      </c>
      <c r="F9" s="21">
        <f>O8+E9</f>
        <v>481140</v>
      </c>
      <c r="G9" s="21">
        <f>F9+80190</f>
        <v>561330</v>
      </c>
      <c r="H9" s="21">
        <f t="shared" ref="H9:O9" si="7">G9+80190</f>
        <v>641520</v>
      </c>
      <c r="I9" s="21">
        <f t="shared" si="7"/>
        <v>721710</v>
      </c>
      <c r="J9" s="21">
        <f t="shared" si="7"/>
        <v>801900</v>
      </c>
      <c r="K9" s="21">
        <f t="shared" si="7"/>
        <v>882090</v>
      </c>
      <c r="L9" s="21">
        <f t="shared" si="7"/>
        <v>962280</v>
      </c>
      <c r="M9" s="21">
        <f t="shared" si="7"/>
        <v>1042470</v>
      </c>
      <c r="N9" s="21">
        <f t="shared" si="7"/>
        <v>1122660</v>
      </c>
      <c r="O9" s="21">
        <f t="shared" si="7"/>
        <v>1202850</v>
      </c>
    </row>
    <row r="10" spans="1:15" x14ac:dyDescent="0.3">
      <c r="A10" s="1" t="s">
        <v>171</v>
      </c>
      <c r="B10" s="20" t="s">
        <v>249</v>
      </c>
      <c r="C10" s="48" t="s">
        <v>258</v>
      </c>
      <c r="D10" s="48" t="s">
        <v>133</v>
      </c>
      <c r="E10" s="33">
        <f>E9*3</f>
        <v>240570</v>
      </c>
      <c r="F10" s="101">
        <f>O9+E10</f>
        <v>1443420</v>
      </c>
      <c r="G10" s="101">
        <f>F10+E10</f>
        <v>1683990</v>
      </c>
      <c r="H10" s="101">
        <f>G10+F10</f>
        <v>3127410</v>
      </c>
      <c r="I10" s="101">
        <f>H10+F10</f>
        <v>4570830</v>
      </c>
      <c r="J10" s="101">
        <f t="shared" ref="J10:O10" si="8">I10+G10</f>
        <v>6254820</v>
      </c>
      <c r="K10" s="101">
        <f t="shared" si="8"/>
        <v>9382230</v>
      </c>
      <c r="L10" s="101">
        <f t="shared" si="8"/>
        <v>13953060</v>
      </c>
      <c r="M10" s="101">
        <f t="shared" si="8"/>
        <v>20207880</v>
      </c>
      <c r="N10" s="101">
        <f t="shared" si="8"/>
        <v>29590110</v>
      </c>
      <c r="O10" s="101">
        <f t="shared" si="8"/>
        <v>43543170</v>
      </c>
    </row>
    <row r="11" spans="1:15" x14ac:dyDescent="0.3">
      <c r="A11" s="1" t="s">
        <v>179</v>
      </c>
      <c r="B11" s="20" t="s">
        <v>418</v>
      </c>
      <c r="C11" s="48" t="s">
        <v>258</v>
      </c>
      <c r="D11" s="48" t="s">
        <v>171</v>
      </c>
      <c r="E11" s="33">
        <f t="shared" ref="E11:E21" si="9">E10*3</f>
        <v>721710</v>
      </c>
      <c r="F11" s="101">
        <f>F10*3</f>
        <v>4330260</v>
      </c>
      <c r="G11" s="101">
        <f>F11+E11</f>
        <v>5051970</v>
      </c>
      <c r="H11" s="101">
        <f t="shared" ref="H11:O21" si="10">G11+F11</f>
        <v>9382230</v>
      </c>
      <c r="I11" s="101">
        <f t="shared" si="10"/>
        <v>14434200</v>
      </c>
      <c r="J11" s="101">
        <f t="shared" si="10"/>
        <v>23816430</v>
      </c>
      <c r="K11" s="101">
        <f t="shared" si="10"/>
        <v>38250630</v>
      </c>
      <c r="L11" s="101">
        <f t="shared" si="10"/>
        <v>62067060</v>
      </c>
      <c r="M11" s="101">
        <f t="shared" si="10"/>
        <v>100317690</v>
      </c>
      <c r="N11" s="101">
        <f t="shared" si="10"/>
        <v>162384750</v>
      </c>
      <c r="O11" s="101">
        <f t="shared" si="10"/>
        <v>262702440</v>
      </c>
    </row>
    <row r="12" spans="1:15" x14ac:dyDescent="0.3">
      <c r="A12" s="1" t="s">
        <v>178</v>
      </c>
      <c r="B12" s="100" t="s">
        <v>252</v>
      </c>
      <c r="C12" s="48" t="s">
        <v>258</v>
      </c>
      <c r="D12" s="48" t="s">
        <v>179</v>
      </c>
      <c r="E12" s="33">
        <f t="shared" si="9"/>
        <v>2165130</v>
      </c>
      <c r="F12" s="101">
        <f t="shared" ref="F12:F21" si="11">F11*3</f>
        <v>12990780</v>
      </c>
      <c r="G12" s="101">
        <f t="shared" ref="G12:G21" si="12">F12+E12</f>
        <v>15155910</v>
      </c>
      <c r="H12" s="101">
        <f t="shared" si="10"/>
        <v>28146690</v>
      </c>
      <c r="I12" s="101">
        <f t="shared" ref="I12:I21" si="13">H12+G12</f>
        <v>43302600</v>
      </c>
      <c r="J12" s="101">
        <f t="shared" ref="J12:J21" si="14">I12+H12</f>
        <v>71449290</v>
      </c>
      <c r="K12" s="101">
        <f t="shared" ref="K12:K21" si="15">J12+I12</f>
        <v>114751890</v>
      </c>
      <c r="L12" s="101">
        <f t="shared" ref="L12:L21" si="16">K12+J12</f>
        <v>186201180</v>
      </c>
      <c r="M12" s="101">
        <f t="shared" ref="M12:M21" si="17">L12+K12</f>
        <v>300953070</v>
      </c>
      <c r="N12" s="101">
        <f t="shared" ref="N12:N21" si="18">M12+L12</f>
        <v>487154250</v>
      </c>
      <c r="O12" s="101">
        <f t="shared" ref="O12:O21" si="19">N12+M12</f>
        <v>788107320</v>
      </c>
    </row>
    <row r="13" spans="1:15" x14ac:dyDescent="0.3">
      <c r="A13" s="1" t="s">
        <v>172</v>
      </c>
      <c r="B13" s="20" t="s">
        <v>23</v>
      </c>
      <c r="C13" s="48" t="s">
        <v>258</v>
      </c>
      <c r="D13" s="48" t="s">
        <v>178</v>
      </c>
      <c r="E13" s="33">
        <f t="shared" si="9"/>
        <v>6495390</v>
      </c>
      <c r="F13" s="101">
        <f t="shared" si="11"/>
        <v>38972340</v>
      </c>
      <c r="G13" s="101">
        <f t="shared" si="12"/>
        <v>45467730</v>
      </c>
      <c r="H13" s="101">
        <f t="shared" si="10"/>
        <v>84440070</v>
      </c>
      <c r="I13" s="101">
        <f t="shared" si="13"/>
        <v>129907800</v>
      </c>
      <c r="J13" s="101">
        <f t="shared" si="14"/>
        <v>214347870</v>
      </c>
      <c r="K13" s="101">
        <f t="shared" si="15"/>
        <v>344255670</v>
      </c>
      <c r="L13" s="101">
        <f t="shared" si="16"/>
        <v>558603540</v>
      </c>
      <c r="M13" s="101">
        <f t="shared" si="17"/>
        <v>902859210</v>
      </c>
      <c r="N13" s="101">
        <f t="shared" si="18"/>
        <v>1461462750</v>
      </c>
      <c r="O13" s="101">
        <f t="shared" si="19"/>
        <v>2364321960</v>
      </c>
    </row>
    <row r="14" spans="1:15" x14ac:dyDescent="0.3">
      <c r="A14" s="1" t="s">
        <v>173</v>
      </c>
      <c r="B14" s="20" t="s">
        <v>421</v>
      </c>
      <c r="C14" s="48" t="s">
        <v>258</v>
      </c>
      <c r="D14" s="48" t="s">
        <v>172</v>
      </c>
      <c r="E14" s="33">
        <f t="shared" si="9"/>
        <v>19486170</v>
      </c>
      <c r="F14" s="101">
        <f t="shared" si="11"/>
        <v>116917020</v>
      </c>
      <c r="G14" s="101">
        <f t="shared" si="12"/>
        <v>136403190</v>
      </c>
      <c r="H14" s="101">
        <f t="shared" si="10"/>
        <v>253320210</v>
      </c>
      <c r="I14" s="101">
        <f t="shared" si="13"/>
        <v>389723400</v>
      </c>
      <c r="J14" s="101">
        <f t="shared" si="14"/>
        <v>643043610</v>
      </c>
      <c r="K14" s="101">
        <f t="shared" si="15"/>
        <v>1032767010</v>
      </c>
      <c r="L14" s="101">
        <f t="shared" si="16"/>
        <v>1675810620</v>
      </c>
      <c r="M14" s="101">
        <f t="shared" si="17"/>
        <v>2708577630</v>
      </c>
      <c r="N14" s="101">
        <f t="shared" si="18"/>
        <v>4384388250</v>
      </c>
      <c r="O14" s="101">
        <f t="shared" si="19"/>
        <v>7092965880</v>
      </c>
    </row>
    <row r="15" spans="1:15" x14ac:dyDescent="0.3">
      <c r="A15" s="1" t="s">
        <v>174</v>
      </c>
      <c r="B15" s="20" t="s">
        <v>440</v>
      </c>
      <c r="C15" s="48" t="s">
        <v>258</v>
      </c>
      <c r="D15" s="48" t="s">
        <v>173</v>
      </c>
      <c r="E15" s="33">
        <f t="shared" si="9"/>
        <v>58458510</v>
      </c>
      <c r="F15" s="101">
        <f t="shared" si="11"/>
        <v>350751060</v>
      </c>
      <c r="G15" s="101">
        <f t="shared" si="12"/>
        <v>409209570</v>
      </c>
      <c r="H15" s="101">
        <f t="shared" si="10"/>
        <v>759960630</v>
      </c>
      <c r="I15" s="101">
        <f t="shared" si="13"/>
        <v>1169170200</v>
      </c>
      <c r="J15" s="101">
        <f t="shared" si="14"/>
        <v>1929130830</v>
      </c>
      <c r="K15" s="101">
        <f t="shared" si="15"/>
        <v>3098301030</v>
      </c>
      <c r="L15" s="101">
        <f t="shared" si="16"/>
        <v>5027431860</v>
      </c>
      <c r="M15" s="101">
        <f t="shared" si="17"/>
        <v>8125732890</v>
      </c>
      <c r="N15" s="101">
        <f t="shared" si="18"/>
        <v>13153164750</v>
      </c>
      <c r="O15" s="101">
        <f t="shared" si="19"/>
        <v>21278897640</v>
      </c>
    </row>
    <row r="16" spans="1:15" x14ac:dyDescent="0.3">
      <c r="A16" s="1" t="s">
        <v>175</v>
      </c>
      <c r="B16" s="20" t="s">
        <v>414</v>
      </c>
      <c r="C16" s="48" t="s">
        <v>258</v>
      </c>
      <c r="D16" s="48" t="s">
        <v>174</v>
      </c>
      <c r="E16" s="33">
        <f t="shared" si="9"/>
        <v>175375530</v>
      </c>
      <c r="F16" s="101">
        <f t="shared" si="11"/>
        <v>1052253180</v>
      </c>
      <c r="G16" s="101">
        <f t="shared" si="12"/>
        <v>1227628710</v>
      </c>
      <c r="H16" s="101">
        <f t="shared" si="10"/>
        <v>2279881890</v>
      </c>
      <c r="I16" s="101">
        <f t="shared" si="13"/>
        <v>3507510600</v>
      </c>
      <c r="J16" s="101">
        <f t="shared" si="14"/>
        <v>5787392490</v>
      </c>
      <c r="K16" s="101">
        <f t="shared" si="15"/>
        <v>9294903090</v>
      </c>
      <c r="L16" s="101">
        <f t="shared" si="16"/>
        <v>15082295580</v>
      </c>
      <c r="M16" s="101">
        <f t="shared" si="17"/>
        <v>24377198670</v>
      </c>
      <c r="N16" s="101">
        <f t="shared" si="18"/>
        <v>39459494250</v>
      </c>
      <c r="O16" s="101">
        <f t="shared" si="19"/>
        <v>63836692920</v>
      </c>
    </row>
    <row r="17" spans="1:15" x14ac:dyDescent="0.3">
      <c r="A17" s="1" t="s">
        <v>176</v>
      </c>
      <c r="B17" s="20" t="s">
        <v>10</v>
      </c>
      <c r="C17" s="48" t="s">
        <v>258</v>
      </c>
      <c r="D17" s="48" t="s">
        <v>175</v>
      </c>
      <c r="E17" s="33">
        <f t="shared" si="9"/>
        <v>526126590</v>
      </c>
      <c r="F17" s="101">
        <f t="shared" si="11"/>
        <v>3156759540</v>
      </c>
      <c r="G17" s="101">
        <f t="shared" si="12"/>
        <v>3682886130</v>
      </c>
      <c r="H17" s="101">
        <f t="shared" si="10"/>
        <v>6839645670</v>
      </c>
      <c r="I17" s="101">
        <f t="shared" si="13"/>
        <v>10522531800</v>
      </c>
      <c r="J17" s="101">
        <f t="shared" si="14"/>
        <v>17362177470</v>
      </c>
      <c r="K17" s="101">
        <f t="shared" si="15"/>
        <v>27884709270</v>
      </c>
      <c r="L17" s="101">
        <f t="shared" si="16"/>
        <v>45246886740</v>
      </c>
      <c r="M17" s="101">
        <f t="shared" si="17"/>
        <v>73131596010</v>
      </c>
      <c r="N17" s="101">
        <f t="shared" si="18"/>
        <v>118378482750</v>
      </c>
      <c r="O17" s="101">
        <f t="shared" si="19"/>
        <v>191510078760</v>
      </c>
    </row>
    <row r="18" spans="1:15" x14ac:dyDescent="0.3">
      <c r="A18" s="1" t="s">
        <v>177</v>
      </c>
      <c r="B18" s="20" t="s">
        <v>426</v>
      </c>
      <c r="C18" s="48" t="s">
        <v>258</v>
      </c>
      <c r="D18" s="48" t="s">
        <v>176</v>
      </c>
      <c r="E18" s="33">
        <f t="shared" si="9"/>
        <v>1578379770</v>
      </c>
      <c r="F18" s="101">
        <f t="shared" si="11"/>
        <v>9470278620</v>
      </c>
      <c r="G18" s="101">
        <f t="shared" si="12"/>
        <v>11048658390</v>
      </c>
      <c r="H18" s="101">
        <f t="shared" si="10"/>
        <v>20518937010</v>
      </c>
      <c r="I18" s="101">
        <f t="shared" si="13"/>
        <v>31567595400</v>
      </c>
      <c r="J18" s="101">
        <f t="shared" si="14"/>
        <v>52086532410</v>
      </c>
      <c r="K18" s="101">
        <f t="shared" si="15"/>
        <v>83654127810</v>
      </c>
      <c r="L18" s="101">
        <f t="shared" si="16"/>
        <v>135740660220</v>
      </c>
      <c r="M18" s="101">
        <f t="shared" si="17"/>
        <v>219394788030</v>
      </c>
      <c r="N18" s="101">
        <f t="shared" si="18"/>
        <v>355135448250</v>
      </c>
      <c r="O18" s="101">
        <f t="shared" si="19"/>
        <v>574530236280</v>
      </c>
    </row>
    <row r="19" spans="1:15" x14ac:dyDescent="0.3">
      <c r="A19" s="1" t="s">
        <v>188</v>
      </c>
      <c r="B19" s="20" t="s">
        <v>427</v>
      </c>
      <c r="C19" s="48" t="s">
        <v>258</v>
      </c>
      <c r="D19" s="48" t="s">
        <v>177</v>
      </c>
      <c r="E19" s="33">
        <f t="shared" si="9"/>
        <v>4735139310</v>
      </c>
      <c r="F19" s="101">
        <f t="shared" si="11"/>
        <v>28410835860</v>
      </c>
      <c r="G19" s="101">
        <f t="shared" si="12"/>
        <v>33145975170</v>
      </c>
      <c r="H19" s="101">
        <f t="shared" si="10"/>
        <v>61556811030</v>
      </c>
      <c r="I19" s="101">
        <f t="shared" si="13"/>
        <v>94702786200</v>
      </c>
      <c r="J19" s="101">
        <f t="shared" si="14"/>
        <v>156259597230</v>
      </c>
      <c r="K19" s="101">
        <f t="shared" si="15"/>
        <v>250962383430</v>
      </c>
      <c r="L19" s="101">
        <f t="shared" si="16"/>
        <v>407221980660</v>
      </c>
      <c r="M19" s="101">
        <f t="shared" si="17"/>
        <v>658184364090</v>
      </c>
      <c r="N19" s="101">
        <f t="shared" si="18"/>
        <v>1065406344750</v>
      </c>
      <c r="O19" s="101">
        <f t="shared" si="19"/>
        <v>1723590708840</v>
      </c>
    </row>
    <row r="20" spans="1:15" x14ac:dyDescent="0.3">
      <c r="A20" s="1" t="s">
        <v>189</v>
      </c>
      <c r="B20" s="20" t="s">
        <v>12</v>
      </c>
      <c r="C20" s="48" t="s">
        <v>258</v>
      </c>
      <c r="D20" s="48" t="s">
        <v>188</v>
      </c>
      <c r="E20" s="33">
        <f t="shared" si="9"/>
        <v>14205417930</v>
      </c>
      <c r="F20" s="101">
        <f t="shared" si="11"/>
        <v>85232507580</v>
      </c>
      <c r="G20" s="101">
        <f t="shared" si="12"/>
        <v>99437925510</v>
      </c>
      <c r="H20" s="101">
        <f t="shared" si="10"/>
        <v>184670433090</v>
      </c>
      <c r="I20" s="101">
        <f t="shared" si="13"/>
        <v>284108358600</v>
      </c>
      <c r="J20" s="101">
        <f t="shared" si="14"/>
        <v>468778791690</v>
      </c>
      <c r="K20" s="101">
        <f t="shared" si="15"/>
        <v>752887150290</v>
      </c>
      <c r="L20" s="101">
        <f t="shared" si="16"/>
        <v>1221665941980</v>
      </c>
      <c r="M20" s="101">
        <f t="shared" si="17"/>
        <v>1974553092270</v>
      </c>
      <c r="N20" s="101">
        <f t="shared" si="18"/>
        <v>3196219034250</v>
      </c>
      <c r="O20" s="101">
        <f t="shared" si="19"/>
        <v>5170772126520</v>
      </c>
    </row>
    <row r="21" spans="1:15" x14ac:dyDescent="0.3">
      <c r="A21" s="1" t="s">
        <v>190</v>
      </c>
      <c r="B21" s="20" t="s">
        <v>436</v>
      </c>
      <c r="C21" s="48" t="s">
        <v>258</v>
      </c>
      <c r="D21" s="48" t="s">
        <v>189</v>
      </c>
      <c r="E21" s="33">
        <f t="shared" si="9"/>
        <v>42616253790</v>
      </c>
      <c r="F21" s="101">
        <f t="shared" si="11"/>
        <v>255697522740</v>
      </c>
      <c r="G21" s="101">
        <f t="shared" si="12"/>
        <v>298313776530</v>
      </c>
      <c r="H21" s="101">
        <f t="shared" si="10"/>
        <v>554011299270</v>
      </c>
      <c r="I21" s="101">
        <f t="shared" si="13"/>
        <v>852325075800</v>
      </c>
      <c r="J21" s="101">
        <f t="shared" si="14"/>
        <v>1406336375070</v>
      </c>
      <c r="K21" s="101">
        <f t="shared" si="15"/>
        <v>2258661450870</v>
      </c>
      <c r="L21" s="101">
        <f t="shared" si="16"/>
        <v>3664997825940</v>
      </c>
      <c r="M21" s="101">
        <f t="shared" si="17"/>
        <v>5923659276810</v>
      </c>
      <c r="N21" s="101">
        <f t="shared" si="18"/>
        <v>9588657102750</v>
      </c>
      <c r="O21" s="101">
        <f t="shared" si="19"/>
        <v>15512316379560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cp:revision>3</cp:revision>
  <dcterms:created xsi:type="dcterms:W3CDTF">2020-09-05T06:01:34Z</dcterms:created>
  <dcterms:modified xsi:type="dcterms:W3CDTF">2020-10-18T16:05:50Z</dcterms:modified>
  <cp:version>0906.0200.01</cp:version>
</cp:coreProperties>
</file>