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dns\OneDrive\바탕 화면\"/>
    </mc:Choice>
  </mc:AlternateContent>
  <xr:revisionPtr revIDLastSave="0" documentId="13_ncr:1_{EB2751AB-8AB1-4CF5-AE36-C110070A9811}" xr6:coauthVersionLast="45" xr6:coauthVersionMax="45" xr10:uidLastSave="{00000000-0000-0000-0000-000000000000}"/>
  <bookViews>
    <workbookView xWindow="1905" yWindow="390" windowWidth="17205" windowHeight="14670" tabRatio="599" firstSheet="15" activeTab="16" xr2:uid="{00000000-000D-0000-FFFF-FFFF00000000}"/>
  </bookViews>
  <sheets>
    <sheet name="전체 시스템" sheetId="1" r:id="rId1"/>
    <sheet name="훈련 시스템" sheetId="2" r:id="rId2"/>
    <sheet name="훈련 가격 DB" sheetId="3" r:id="rId3"/>
    <sheet name="얻는 식량 DB" sheetId="4" r:id="rId4"/>
    <sheet name="몬스터 시스템" sheetId="5" r:id="rId5"/>
    <sheet name="몬스터DB" sheetId="6" r:id="rId6"/>
    <sheet name="무기 시스템" sheetId="7" r:id="rId7"/>
    <sheet name="무기 공격력 DB" sheetId="8" r:id="rId8"/>
    <sheet name="무기 가격 DB" sheetId="9" r:id="rId9"/>
    <sheet name="보물 시스템" sheetId="10" r:id="rId10"/>
    <sheet name="보물 효과DB" sheetId="11" r:id="rId11"/>
    <sheet name="보물 가격 DB" sheetId="12" r:id="rId12"/>
    <sheet name="스폐셜 보물DB" sheetId="13" r:id="rId13"/>
    <sheet name="상점 시스템" sheetId="19" r:id="rId14"/>
    <sheet name="무기 스킨 DB" sheetId="21" r:id="rId15"/>
    <sheet name="복장 스킨 DB" sheetId="22" r:id="rId16"/>
    <sheet name="수색 시스템" sheetId="14" r:id="rId17"/>
    <sheet name="수색 보물 DB" sheetId="15" r:id="rId18"/>
    <sheet name="보스 도감 시스템" sheetId="16" r:id="rId19"/>
    <sheet name="보스 도감 DB" sheetId="17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4" l="1"/>
  <c r="E27" i="14"/>
  <c r="F27" i="14"/>
  <c r="G27" i="14"/>
  <c r="H27" i="14" s="1"/>
  <c r="I27" i="14" s="1"/>
  <c r="J27" i="14" s="1"/>
  <c r="K27" i="14" s="1"/>
  <c r="L27" i="14" s="1"/>
  <c r="D20" i="14"/>
  <c r="E20" i="14"/>
  <c r="F20" i="14"/>
  <c r="G20" i="14"/>
  <c r="H20" i="14" s="1"/>
  <c r="I20" i="14" s="1"/>
  <c r="J20" i="14" s="1"/>
  <c r="K20" i="14" s="1"/>
  <c r="L20" i="14" s="1"/>
  <c r="C20" i="14"/>
  <c r="E19" i="14"/>
  <c r="F19" i="14" s="1"/>
  <c r="G19" i="14" s="1"/>
  <c r="H19" i="14" s="1"/>
  <c r="I19" i="14" s="1"/>
  <c r="J19" i="14" s="1"/>
  <c r="K19" i="14" s="1"/>
  <c r="L19" i="14" s="1"/>
  <c r="D19" i="14"/>
  <c r="C19" i="14"/>
  <c r="E18" i="14"/>
  <c r="F18" i="14" s="1"/>
  <c r="G18" i="14" s="1"/>
  <c r="H18" i="14" s="1"/>
  <c r="I18" i="14" s="1"/>
  <c r="J18" i="14" s="1"/>
  <c r="K18" i="14" s="1"/>
  <c r="L18" i="14" s="1"/>
  <c r="D18" i="14"/>
  <c r="C18" i="14"/>
  <c r="F17" i="14"/>
  <c r="G17" i="14" s="1"/>
  <c r="H17" i="14" s="1"/>
  <c r="I17" i="14" s="1"/>
  <c r="J17" i="14" s="1"/>
  <c r="K17" i="14" s="1"/>
  <c r="L17" i="14" s="1"/>
  <c r="E17" i="14"/>
  <c r="E16" i="10" l="1"/>
  <c r="E10" i="9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G6" i="9"/>
  <c r="H6" i="9" s="1"/>
  <c r="I6" i="9" s="1"/>
  <c r="J6" i="9" s="1"/>
  <c r="K6" i="9" s="1"/>
  <c r="L6" i="9" s="1"/>
  <c r="M6" i="9" s="1"/>
  <c r="N6" i="9" s="1"/>
  <c r="O6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F8" i="9" s="1"/>
  <c r="G8" i="9" s="1"/>
  <c r="H8" i="9" s="1"/>
  <c r="I8" i="9" s="1"/>
  <c r="J8" i="9" s="1"/>
  <c r="K8" i="9" s="1"/>
  <c r="L8" i="9" s="1"/>
  <c r="M8" i="9" s="1"/>
  <c r="N8" i="9" s="1"/>
  <c r="O8" i="9" s="1"/>
  <c r="F9" i="9" s="1"/>
  <c r="G9" i="9" s="1"/>
  <c r="H9" i="9" s="1"/>
  <c r="I9" i="9" s="1"/>
  <c r="J9" i="9" s="1"/>
  <c r="K9" i="9" s="1"/>
  <c r="L9" i="9" s="1"/>
  <c r="M9" i="9" s="1"/>
  <c r="N9" i="9" s="1"/>
  <c r="O9" i="9" s="1"/>
  <c r="F10" i="9" s="1"/>
  <c r="O5" i="9"/>
  <c r="K5" i="9"/>
  <c r="L5" i="9" s="1"/>
  <c r="M5" i="9" s="1"/>
  <c r="N5" i="9" s="1"/>
  <c r="G5" i="9"/>
  <c r="H5" i="9" s="1"/>
  <c r="I5" i="9" s="1"/>
  <c r="J5" i="9" s="1"/>
  <c r="L4" i="9"/>
  <c r="M4" i="9" s="1"/>
  <c r="N4" i="9" s="1"/>
  <c r="O4" i="9" s="1"/>
  <c r="H4" i="9"/>
  <c r="I4" i="9" s="1"/>
  <c r="J4" i="9" s="1"/>
  <c r="K4" i="9" s="1"/>
  <c r="G4" i="9"/>
  <c r="I3" i="9"/>
  <c r="J3" i="9" s="1"/>
  <c r="K3" i="9" s="1"/>
  <c r="L3" i="9" s="1"/>
  <c r="M3" i="9" s="1"/>
  <c r="N3" i="9" s="1"/>
  <c r="O3" i="9" s="1"/>
  <c r="H3" i="9"/>
  <c r="G3" i="9"/>
  <c r="H2" i="9"/>
  <c r="I2" i="9" s="1"/>
  <c r="J2" i="9" s="1"/>
  <c r="K2" i="9" s="1"/>
  <c r="L2" i="9" s="1"/>
  <c r="M2" i="9" s="1"/>
  <c r="N2" i="9" s="1"/>
  <c r="G36" i="7"/>
  <c r="H36" i="7" s="1"/>
  <c r="I36" i="7" s="1"/>
  <c r="J36" i="7" s="1"/>
  <c r="K36" i="7" s="1"/>
  <c r="L36" i="7" s="1"/>
  <c r="C37" i="7" s="1"/>
  <c r="D37" i="7" s="1"/>
  <c r="E37" i="7" s="1"/>
  <c r="F37" i="7" s="1"/>
  <c r="G37" i="7" s="1"/>
  <c r="H37" i="7" s="1"/>
  <c r="I37" i="7" s="1"/>
  <c r="J37" i="7" s="1"/>
  <c r="K37" i="7" s="1"/>
  <c r="L37" i="7" s="1"/>
  <c r="C38" i="7" s="1"/>
  <c r="D38" i="7" s="1"/>
  <c r="E38" i="7" s="1"/>
  <c r="F38" i="7" s="1"/>
  <c r="G38" i="7" s="1"/>
  <c r="H38" i="7" s="1"/>
  <c r="I38" i="7" s="1"/>
  <c r="J38" i="7" s="1"/>
  <c r="K38" i="7" s="1"/>
  <c r="L38" i="7" s="1"/>
  <c r="C39" i="7" s="1"/>
  <c r="D39" i="7" s="1"/>
  <c r="E39" i="7" s="1"/>
  <c r="F39" i="7" s="1"/>
  <c r="G39" i="7" s="1"/>
  <c r="H39" i="7" s="1"/>
  <c r="I39" i="7" s="1"/>
  <c r="J39" i="7" s="1"/>
  <c r="K39" i="7" s="1"/>
  <c r="L39" i="7" s="1"/>
  <c r="D36" i="7"/>
  <c r="E36" i="7" s="1"/>
  <c r="F36" i="7" s="1"/>
  <c r="F35" i="7"/>
  <c r="G35" i="7" s="1"/>
  <c r="H35" i="7" s="1"/>
  <c r="I35" i="7" s="1"/>
  <c r="J35" i="7" s="1"/>
  <c r="K35" i="7" s="1"/>
  <c r="L35" i="7" s="1"/>
  <c r="E35" i="7"/>
  <c r="D35" i="7"/>
  <c r="D34" i="7"/>
  <c r="E34" i="7" s="1"/>
  <c r="F34" i="7" s="1"/>
  <c r="G34" i="7" s="1"/>
  <c r="H34" i="7" s="1"/>
  <c r="I34" i="7" s="1"/>
  <c r="J34" i="7" s="1"/>
  <c r="K34" i="7" s="1"/>
  <c r="L34" i="7" s="1"/>
  <c r="D33" i="7"/>
  <c r="E33" i="7" s="1"/>
  <c r="F33" i="7" s="1"/>
  <c r="G33" i="7" s="1"/>
  <c r="H33" i="7" s="1"/>
  <c r="I33" i="7" s="1"/>
  <c r="J33" i="7" s="1"/>
  <c r="K33" i="7" s="1"/>
  <c r="L33" i="7" s="1"/>
  <c r="I32" i="7"/>
  <c r="J32" i="7" s="1"/>
  <c r="K32" i="7" s="1"/>
  <c r="E32" i="7"/>
  <c r="F32" i="7" s="1"/>
  <c r="G32" i="7" s="1"/>
  <c r="H32" i="7" s="1"/>
  <c r="D27" i="7"/>
  <c r="E27" i="7" s="1"/>
  <c r="F27" i="7" s="1"/>
  <c r="G27" i="7" s="1"/>
  <c r="H27" i="7" s="1"/>
  <c r="I27" i="7" s="1"/>
  <c r="J27" i="7" s="1"/>
  <c r="K27" i="7" s="1"/>
  <c r="L27" i="7" s="1"/>
  <c r="D26" i="7"/>
  <c r="E26" i="7" s="1"/>
  <c r="F26" i="7" s="1"/>
  <c r="G26" i="7" s="1"/>
  <c r="H26" i="7" s="1"/>
  <c r="I26" i="7" s="1"/>
  <c r="J26" i="7" s="1"/>
  <c r="K26" i="7" s="1"/>
  <c r="L26" i="7" s="1"/>
  <c r="M26" i="7" s="1"/>
  <c r="C26" i="7"/>
  <c r="C27" i="7" s="1"/>
  <c r="C22" i="7"/>
  <c r="C23" i="7" s="1"/>
  <c r="C24" i="7" s="1"/>
  <c r="D24" i="7" s="1"/>
  <c r="E24" i="7" s="1"/>
  <c r="F24" i="7" s="1"/>
  <c r="G24" i="7" s="1"/>
  <c r="H24" i="7" s="1"/>
  <c r="I24" i="7" s="1"/>
  <c r="J24" i="7" s="1"/>
  <c r="K24" i="7" s="1"/>
  <c r="L24" i="7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4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E3" i="6"/>
  <c r="D3" i="6"/>
  <c r="B3" i="6"/>
  <c r="C3" i="6" s="1"/>
  <c r="C2" i="6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F17" i="2"/>
  <c r="G17" i="2" s="1"/>
  <c r="H17" i="2" s="1"/>
  <c r="I17" i="2" s="1"/>
  <c r="J17" i="2" s="1"/>
  <c r="K17" i="2" s="1"/>
  <c r="L17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E17" i="2"/>
  <c r="C21" i="14" l="1"/>
  <c r="D21" i="14" s="1"/>
  <c r="E21" i="14" s="1"/>
  <c r="F21" i="14" s="1"/>
  <c r="G21" i="14" s="1"/>
  <c r="H21" i="14" s="1"/>
  <c r="I21" i="14" s="1"/>
  <c r="J21" i="14" s="1"/>
  <c r="K21" i="14" s="1"/>
  <c r="L21" i="14" s="1"/>
  <c r="G10" i="9"/>
  <c r="H10" i="9" s="1"/>
  <c r="I10" i="9" s="1"/>
  <c r="J10" i="9" s="1"/>
  <c r="K10" i="9" s="1"/>
  <c r="L10" i="9" s="1"/>
  <c r="M10" i="9" s="1"/>
  <c r="N10" i="9" s="1"/>
  <c r="O10" i="9" s="1"/>
  <c r="F11" i="9"/>
  <c r="B4" i="6"/>
  <c r="F16" i="10"/>
  <c r="G16" i="10" s="1"/>
  <c r="H16" i="10" s="1"/>
  <c r="I16" i="10" s="1"/>
  <c r="J16" i="10" s="1"/>
  <c r="K16" i="10" s="1"/>
  <c r="L16" i="10" s="1"/>
  <c r="C17" i="10" s="1"/>
  <c r="D17" i="10" s="1"/>
  <c r="E17" i="10" s="1"/>
  <c r="F17" i="10" s="1"/>
  <c r="G17" i="10" s="1"/>
  <c r="H17" i="10" s="1"/>
  <c r="I17" i="10" s="1"/>
  <c r="J17" i="10" s="1"/>
  <c r="K17" i="10" s="1"/>
  <c r="L17" i="10" s="1"/>
  <c r="C18" i="10" s="1"/>
  <c r="D18" i="10" s="1"/>
  <c r="E18" i="10" s="1"/>
  <c r="F18" i="10" s="1"/>
  <c r="G18" i="10" s="1"/>
  <c r="H18" i="10" s="1"/>
  <c r="I18" i="10" s="1"/>
  <c r="J18" i="10" s="1"/>
  <c r="K18" i="10" s="1"/>
  <c r="L18" i="10" s="1"/>
  <c r="C19" i="10" s="1"/>
  <c r="D19" i="10" s="1"/>
  <c r="E19" i="10" s="1"/>
  <c r="F19" i="10" s="1"/>
  <c r="G19" i="10" s="1"/>
  <c r="H19" i="10" s="1"/>
  <c r="I19" i="10" s="1"/>
  <c r="J19" i="10" s="1"/>
  <c r="K19" i="10" s="1"/>
  <c r="L19" i="10" s="1"/>
  <c r="C20" i="10" s="1"/>
  <c r="D20" i="10" s="1"/>
  <c r="E20" i="10" s="1"/>
  <c r="F20" i="10" s="1"/>
  <c r="G20" i="10" s="1"/>
  <c r="H20" i="10" s="1"/>
  <c r="I20" i="10" s="1"/>
  <c r="J20" i="10" s="1"/>
  <c r="K20" i="10" s="1"/>
  <c r="L20" i="10" s="1"/>
  <c r="C21" i="10" s="1"/>
  <c r="D21" i="10" s="1"/>
  <c r="E21" i="10" s="1"/>
  <c r="F21" i="10" s="1"/>
  <c r="G21" i="10" s="1"/>
  <c r="H21" i="10" s="1"/>
  <c r="I21" i="10" s="1"/>
  <c r="J21" i="10" s="1"/>
  <c r="K21" i="10" s="1"/>
  <c r="L21" i="10" s="1"/>
  <c r="C22" i="10" s="1"/>
  <c r="D22" i="10" s="1"/>
  <c r="E22" i="10" s="1"/>
  <c r="F22" i="10" s="1"/>
  <c r="G22" i="10" s="1"/>
  <c r="H22" i="10" s="1"/>
  <c r="I22" i="10" s="1"/>
  <c r="J22" i="10" s="1"/>
  <c r="K22" i="10" s="1"/>
  <c r="L22" i="10" s="1"/>
  <c r="C23" i="10" s="1"/>
  <c r="D23" i="10" s="1"/>
  <c r="E23" i="10" s="1"/>
  <c r="F23" i="10" s="1"/>
  <c r="G23" i="10" s="1"/>
  <c r="H23" i="10" s="1"/>
  <c r="I23" i="10" s="1"/>
  <c r="J23" i="10" s="1"/>
  <c r="K23" i="10" s="1"/>
  <c r="L23" i="10" s="1"/>
  <c r="C24" i="10" s="1"/>
  <c r="D24" i="10" s="1"/>
  <c r="E24" i="10" s="1"/>
  <c r="F24" i="10" s="1"/>
  <c r="G24" i="10" s="1"/>
  <c r="H24" i="10" s="1"/>
  <c r="I24" i="10" s="1"/>
  <c r="J24" i="10" s="1"/>
  <c r="K24" i="10" s="1"/>
  <c r="L24" i="10" s="1"/>
  <c r="C25" i="10" s="1"/>
  <c r="D25" i="10" s="1"/>
  <c r="E25" i="10" s="1"/>
  <c r="F25" i="10" s="1"/>
  <c r="G25" i="10" s="1"/>
  <c r="H25" i="10" s="1"/>
  <c r="I25" i="10" s="1"/>
  <c r="J25" i="10" s="1"/>
  <c r="K25" i="10" s="1"/>
  <c r="L25" i="10" s="1"/>
  <c r="C26" i="10" s="1"/>
  <c r="G27" i="10" l="1"/>
  <c r="C4" i="6"/>
  <c r="B5" i="6"/>
  <c r="F12" i="9"/>
  <c r="G11" i="9"/>
  <c r="H11" i="9" s="1"/>
  <c r="I11" i="9" s="1"/>
  <c r="J11" i="9" s="1"/>
  <c r="K11" i="9" s="1"/>
  <c r="L11" i="9" s="1"/>
  <c r="M11" i="9" s="1"/>
  <c r="N11" i="9" s="1"/>
  <c r="O11" i="9" s="1"/>
  <c r="C22" i="14" l="1"/>
  <c r="D22" i="14" s="1"/>
  <c r="E22" i="14" s="1"/>
  <c r="F22" i="14" s="1"/>
  <c r="G22" i="14" s="1"/>
  <c r="H22" i="14" s="1"/>
  <c r="I22" i="14" s="1"/>
  <c r="J22" i="14" s="1"/>
  <c r="K22" i="14" s="1"/>
  <c r="L22" i="14" s="1"/>
  <c r="C5" i="6"/>
  <c r="B6" i="6"/>
  <c r="F13" i="9"/>
  <c r="G12" i="9"/>
  <c r="H12" i="9" s="1"/>
  <c r="I12" i="9" s="1"/>
  <c r="J12" i="9" s="1"/>
  <c r="K12" i="9" s="1"/>
  <c r="L12" i="9" s="1"/>
  <c r="M12" i="9" s="1"/>
  <c r="N12" i="9" s="1"/>
  <c r="O12" i="9" s="1"/>
  <c r="G13" i="9" l="1"/>
  <c r="H13" i="9" s="1"/>
  <c r="I13" i="9" s="1"/>
  <c r="J13" i="9" s="1"/>
  <c r="K13" i="9" s="1"/>
  <c r="L13" i="9" s="1"/>
  <c r="M13" i="9" s="1"/>
  <c r="N13" i="9" s="1"/>
  <c r="O13" i="9" s="1"/>
  <c r="F14" i="9"/>
  <c r="C6" i="6"/>
  <c r="B7" i="6"/>
  <c r="C23" i="14" l="1"/>
  <c r="D23" i="14" s="1"/>
  <c r="E23" i="14" s="1"/>
  <c r="F23" i="14" s="1"/>
  <c r="G23" i="14" s="1"/>
  <c r="H23" i="14" s="1"/>
  <c r="I23" i="14" s="1"/>
  <c r="J23" i="14" s="1"/>
  <c r="K23" i="14" s="1"/>
  <c r="L23" i="14" s="1"/>
  <c r="C7" i="6"/>
  <c r="B8" i="6"/>
  <c r="G14" i="9"/>
  <c r="H14" i="9" s="1"/>
  <c r="I14" i="9" s="1"/>
  <c r="J14" i="9" s="1"/>
  <c r="K14" i="9" s="1"/>
  <c r="L14" i="9" s="1"/>
  <c r="M14" i="9" s="1"/>
  <c r="N14" i="9" s="1"/>
  <c r="O14" i="9" s="1"/>
  <c r="F15" i="9"/>
  <c r="F16" i="9" l="1"/>
  <c r="G15" i="9"/>
  <c r="H15" i="9" s="1"/>
  <c r="I15" i="9" s="1"/>
  <c r="J15" i="9" s="1"/>
  <c r="K15" i="9" s="1"/>
  <c r="L15" i="9" s="1"/>
  <c r="M15" i="9" s="1"/>
  <c r="N15" i="9" s="1"/>
  <c r="O15" i="9" s="1"/>
  <c r="C8" i="6"/>
  <c r="B9" i="6"/>
  <c r="C24" i="14" l="1"/>
  <c r="D24" i="14" s="1"/>
  <c r="E24" i="14" s="1"/>
  <c r="F24" i="14" s="1"/>
  <c r="G24" i="14" s="1"/>
  <c r="H24" i="14" s="1"/>
  <c r="I24" i="14" s="1"/>
  <c r="J24" i="14" s="1"/>
  <c r="K24" i="14" s="1"/>
  <c r="L24" i="14" s="1"/>
  <c r="C9" i="6"/>
  <c r="B10" i="6"/>
  <c r="F17" i="9"/>
  <c r="G16" i="9"/>
  <c r="H16" i="9" s="1"/>
  <c r="I16" i="9" s="1"/>
  <c r="J16" i="9" s="1"/>
  <c r="K16" i="9" s="1"/>
  <c r="L16" i="9" s="1"/>
  <c r="M16" i="9" s="1"/>
  <c r="N16" i="9" s="1"/>
  <c r="O16" i="9" s="1"/>
  <c r="C25" i="14" l="1"/>
  <c r="D25" i="14" s="1"/>
  <c r="E25" i="14" s="1"/>
  <c r="F25" i="14" s="1"/>
  <c r="G25" i="14" s="1"/>
  <c r="H25" i="14" s="1"/>
  <c r="I25" i="14" s="1"/>
  <c r="J25" i="14" s="1"/>
  <c r="K25" i="14" s="1"/>
  <c r="L25" i="14" s="1"/>
  <c r="G17" i="9"/>
  <c r="H17" i="9" s="1"/>
  <c r="I17" i="9" s="1"/>
  <c r="J17" i="9" s="1"/>
  <c r="K17" i="9" s="1"/>
  <c r="L17" i="9" s="1"/>
  <c r="M17" i="9" s="1"/>
  <c r="N17" i="9" s="1"/>
  <c r="O17" i="9" s="1"/>
  <c r="F18" i="9"/>
  <c r="C10" i="6"/>
  <c r="B11" i="6"/>
  <c r="C26" i="14" l="1"/>
  <c r="C11" i="6"/>
  <c r="B12" i="6"/>
  <c r="G18" i="9"/>
  <c r="H18" i="9" s="1"/>
  <c r="I18" i="9" s="1"/>
  <c r="J18" i="9" s="1"/>
  <c r="K18" i="9" s="1"/>
  <c r="L18" i="9" s="1"/>
  <c r="M18" i="9" s="1"/>
  <c r="N18" i="9" s="1"/>
  <c r="O18" i="9" s="1"/>
  <c r="F19" i="9"/>
  <c r="D26" i="14" l="1"/>
  <c r="E26" i="14" s="1"/>
  <c r="F26" i="14" s="1"/>
  <c r="G26" i="14" s="1"/>
  <c r="H26" i="14" s="1"/>
  <c r="I26" i="14" s="1"/>
  <c r="J26" i="14" s="1"/>
  <c r="K26" i="14" s="1"/>
  <c r="L26" i="14" s="1"/>
  <c r="C27" i="14" s="1"/>
  <c r="F20" i="9"/>
  <c r="G19" i="9"/>
  <c r="H19" i="9" s="1"/>
  <c r="I19" i="9" s="1"/>
  <c r="J19" i="9" s="1"/>
  <c r="K19" i="9" s="1"/>
  <c r="L19" i="9" s="1"/>
  <c r="M19" i="9" s="1"/>
  <c r="N19" i="9" s="1"/>
  <c r="O19" i="9" s="1"/>
  <c r="C12" i="6"/>
  <c r="B13" i="6"/>
  <c r="C13" i="6" l="1"/>
  <c r="B14" i="6"/>
  <c r="F21" i="9"/>
  <c r="G21" i="9" s="1"/>
  <c r="H21" i="9" s="1"/>
  <c r="I21" i="9" s="1"/>
  <c r="J21" i="9" s="1"/>
  <c r="K21" i="9" s="1"/>
  <c r="L21" i="9" s="1"/>
  <c r="M21" i="9" s="1"/>
  <c r="N21" i="9" s="1"/>
  <c r="O21" i="9" s="1"/>
  <c r="G20" i="9"/>
  <c r="H20" i="9" s="1"/>
  <c r="I20" i="9" s="1"/>
  <c r="J20" i="9" s="1"/>
  <c r="K20" i="9" s="1"/>
  <c r="L20" i="9" s="1"/>
  <c r="M20" i="9" s="1"/>
  <c r="N20" i="9" s="1"/>
  <c r="O20" i="9" s="1"/>
  <c r="C14" i="6" l="1"/>
  <c r="B15" i="6"/>
  <c r="C15" i="6" l="1"/>
  <c r="B16" i="6"/>
  <c r="C16" i="6" l="1"/>
  <c r="B17" i="6"/>
  <c r="C17" i="6" l="1"/>
  <c r="B18" i="6"/>
  <c r="C18" i="6" l="1"/>
  <c r="B19" i="6"/>
  <c r="C19" i="6" l="1"/>
  <c r="B20" i="6"/>
  <c r="C20" i="6" l="1"/>
  <c r="B21" i="6"/>
  <c r="C21" i="6" l="1"/>
  <c r="B22" i="6"/>
  <c r="C22" i="6" l="1"/>
  <c r="B23" i="6"/>
  <c r="C23" i="6" l="1"/>
  <c r="B24" i="6"/>
  <c r="C24" i="6" l="1"/>
  <c r="B25" i="6"/>
  <c r="C25" i="6" l="1"/>
  <c r="B26" i="6"/>
  <c r="C26" i="6" l="1"/>
  <c r="B27" i="6"/>
  <c r="C27" i="6" l="1"/>
  <c r="B28" i="6"/>
  <c r="C28" i="6" l="1"/>
  <c r="B29" i="6"/>
  <c r="C29" i="6" l="1"/>
  <c r="B30" i="6"/>
  <c r="C30" i="6" l="1"/>
  <c r="B31" i="6"/>
  <c r="C31" i="6" l="1"/>
  <c r="B32" i="6"/>
  <c r="C32" i="6" l="1"/>
  <c r="B33" i="6"/>
  <c r="C33" i="6" l="1"/>
  <c r="B34" i="6"/>
  <c r="C34" i="6" l="1"/>
  <c r="B35" i="6"/>
  <c r="C35" i="6" l="1"/>
  <c r="B36" i="6"/>
  <c r="C36" i="6" l="1"/>
  <c r="B37" i="6"/>
  <c r="C37" i="6" l="1"/>
  <c r="B38" i="6"/>
  <c r="C38" i="6" l="1"/>
  <c r="B39" i="6"/>
  <c r="C39" i="6" l="1"/>
  <c r="B40" i="6"/>
  <c r="C40" i="6" l="1"/>
  <c r="B41" i="6"/>
  <c r="C41" i="6" l="1"/>
  <c r="B42" i="6"/>
  <c r="C42" i="6" l="1"/>
  <c r="B43" i="6"/>
  <c r="C43" i="6" l="1"/>
  <c r="B44" i="6"/>
  <c r="C44" i="6" l="1"/>
  <c r="B45" i="6"/>
  <c r="C45" i="6" l="1"/>
  <c r="B46" i="6"/>
  <c r="C46" i="6" l="1"/>
  <c r="B47" i="6"/>
  <c r="C47" i="6" l="1"/>
  <c r="B48" i="6"/>
  <c r="B49" i="6" l="1"/>
  <c r="C48" i="6"/>
  <c r="B50" i="6" l="1"/>
  <c r="C49" i="6"/>
  <c r="B51" i="6" l="1"/>
  <c r="C50" i="6"/>
  <c r="B52" i="6" l="1"/>
  <c r="C51" i="6"/>
  <c r="B53" i="6" l="1"/>
  <c r="C52" i="6"/>
  <c r="B54" i="6" l="1"/>
  <c r="C53" i="6"/>
  <c r="B55" i="6" l="1"/>
  <c r="C54" i="6"/>
  <c r="B56" i="6" l="1"/>
  <c r="C55" i="6"/>
  <c r="B57" i="6" l="1"/>
  <c r="C56" i="6"/>
  <c r="B58" i="6" l="1"/>
  <c r="C57" i="6"/>
  <c r="B59" i="6" l="1"/>
  <c r="C58" i="6"/>
  <c r="B60" i="6" l="1"/>
  <c r="C59" i="6"/>
  <c r="B61" i="6" l="1"/>
  <c r="C60" i="6"/>
  <c r="C61" i="6" l="1"/>
  <c r="B62" i="6"/>
  <c r="B63" i="6" l="1"/>
  <c r="C62" i="6"/>
  <c r="B64" i="6" l="1"/>
  <c r="C63" i="6"/>
  <c r="B65" i="6" l="1"/>
  <c r="C64" i="6"/>
  <c r="B66" i="6" l="1"/>
  <c r="C65" i="6"/>
  <c r="B67" i="6" l="1"/>
  <c r="C66" i="6"/>
  <c r="B68" i="6" l="1"/>
  <c r="C67" i="6"/>
  <c r="B69" i="6" l="1"/>
  <c r="C68" i="6"/>
  <c r="B70" i="6" l="1"/>
  <c r="C69" i="6"/>
  <c r="B71" i="6" l="1"/>
  <c r="C70" i="6"/>
  <c r="B72" i="6" l="1"/>
  <c r="C71" i="6"/>
  <c r="B73" i="6" l="1"/>
  <c r="C72" i="6"/>
  <c r="C73" i="6" l="1"/>
  <c r="B74" i="6"/>
  <c r="B75" i="6" l="1"/>
  <c r="C74" i="6"/>
  <c r="B76" i="6" l="1"/>
  <c r="C75" i="6"/>
  <c r="B77" i="6" l="1"/>
  <c r="C76" i="6"/>
  <c r="C77" i="6" l="1"/>
  <c r="B78" i="6"/>
  <c r="B79" i="6" l="1"/>
  <c r="C78" i="6"/>
  <c r="B80" i="6" l="1"/>
  <c r="C79" i="6"/>
  <c r="B81" i="6" l="1"/>
  <c r="C80" i="6"/>
  <c r="B82" i="6" l="1"/>
  <c r="C81" i="6"/>
  <c r="B83" i="6" l="1"/>
  <c r="C82" i="6"/>
  <c r="B84" i="6" l="1"/>
  <c r="C83" i="6"/>
  <c r="B85" i="6" l="1"/>
  <c r="C84" i="6"/>
  <c r="B86" i="6" l="1"/>
  <c r="C85" i="6"/>
  <c r="B87" i="6" l="1"/>
  <c r="C86" i="6"/>
  <c r="B88" i="6" l="1"/>
  <c r="C87" i="6"/>
  <c r="B89" i="6" l="1"/>
  <c r="C88" i="6"/>
  <c r="C89" i="6" l="1"/>
  <c r="B90" i="6"/>
  <c r="B91" i="6" l="1"/>
  <c r="C90" i="6"/>
  <c r="B92" i="6" l="1"/>
  <c r="C91" i="6"/>
  <c r="B93" i="6" l="1"/>
  <c r="C92" i="6"/>
  <c r="C93" i="6" l="1"/>
  <c r="B94" i="6"/>
  <c r="B95" i="6" l="1"/>
  <c r="C94" i="6"/>
  <c r="B96" i="6" l="1"/>
  <c r="C95" i="6"/>
  <c r="B97" i="6" l="1"/>
  <c r="C96" i="6"/>
  <c r="C97" i="6" l="1"/>
  <c r="B98" i="6"/>
  <c r="B99" i="6" l="1"/>
  <c r="C98" i="6"/>
  <c r="B100" i="6" l="1"/>
  <c r="C99" i="6"/>
  <c r="B101" i="6" l="1"/>
  <c r="C101" i="6" s="1"/>
  <c r="C10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2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2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E1" authorId="0" shapeId="0" xr:uid="{00000000-0006-0000-02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F1" authorId="0" shapeId="0" xr:uid="{00000000-0006-0000-02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훈련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1" authorId="0" shapeId="0" xr:uid="{A6AAF7F8-642D-4327-B424-D6B9D16C073C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설명
</t>
        </r>
      </text>
    </comment>
    <comment ref="E1" authorId="0" shapeId="0" xr:uid="{CD64DEAE-ED12-424B-95DE-2F555B7F8215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가격
</t>
        </r>
      </text>
    </comment>
    <comment ref="F1" authorId="0" shapeId="0" xr:uid="{EF9C0396-4E44-4DB1-80C4-4EB0E5DCC72C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0E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있는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C1" authorId="0" shapeId="0" xr:uid="{00000000-0006-0000-0E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소비하는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재화</t>
        </r>
      </text>
    </comment>
    <comment ref="D1" authorId="0" shapeId="0" xr:uid="{00000000-0006-0000-0E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아이템</t>
        </r>
        <r>
          <rPr>
            <sz val="9"/>
            <color rgb="FF000000"/>
            <rFont val="Tahoma"/>
          </rPr>
          <t xml:space="preserve"> UID</t>
        </r>
      </text>
    </comment>
    <comment ref="E1" authorId="0" shapeId="0" xr:uid="{00000000-0006-0000-0E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무기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이름
</t>
        </r>
      </text>
    </comment>
    <comment ref="F1" authorId="0" shapeId="0" xr:uid="{00000000-0006-0000-0E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스폐셜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보물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획득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확률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1" authorId="0" shapeId="0" xr:uid="{00000000-0006-0000-10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사용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버프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목록</t>
        </r>
      </text>
    </comment>
    <comment ref="E1" authorId="0" shapeId="0" xr:uid="{00000000-0006-0000-10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버프양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3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3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식량을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위해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</text>
    </comment>
    <comment ref="E1" authorId="0" shapeId="0" xr:uid="{00000000-0006-0000-03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F1" authorId="0" shapeId="0" xr:uid="{00000000-0006-0000-03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2" authorId="0" shapeId="0" xr:uid="{00000000-0006-0000-03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05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스테이지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병사</t>
        </r>
        <r>
          <rPr>
            <sz val="9"/>
            <color rgb="FF000000"/>
            <rFont val="Tahoma"/>
          </rPr>
          <t xml:space="preserve"> hp</t>
        </r>
      </text>
    </comment>
    <comment ref="C1" authorId="0" shapeId="0" xr:uid="{00000000-0006-0000-05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스테이지의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병사를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기준으로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기존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보스</t>
        </r>
        <r>
          <rPr>
            <sz val="9"/>
            <color rgb="FF000000"/>
            <rFont val="Tahoma"/>
          </rPr>
          <t xml:space="preserve"> 5</t>
        </r>
        <r>
          <rPr>
            <sz val="9"/>
            <color rgb="FF000000"/>
            <rFont val="돋움"/>
            <family val="3"/>
            <charset val="129"/>
          </rPr>
          <t xml:space="preserve">배
</t>
        </r>
        <r>
          <rPr>
            <sz val="9"/>
            <color rgb="FF000000"/>
            <rFont val="Tahoma"/>
          </rPr>
          <t>30</t>
        </r>
        <r>
          <rPr>
            <sz val="9"/>
            <color rgb="FF000000"/>
            <rFont val="돋움"/>
            <family val="3"/>
            <charset val="129"/>
          </rPr>
          <t>층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보스</t>
        </r>
        <r>
          <rPr>
            <sz val="9"/>
            <color rgb="FF000000"/>
            <rFont val="Tahoma"/>
          </rPr>
          <t xml:space="preserve"> 7</t>
        </r>
        <r>
          <rPr>
            <sz val="9"/>
            <color rgb="FF000000"/>
            <rFont val="돋움"/>
            <family val="3"/>
            <charset val="129"/>
          </rPr>
          <t>배</t>
        </r>
      </text>
    </comment>
    <comment ref="D1" authorId="0" shapeId="0" xr:uid="{00000000-0006-0000-05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처치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식량</t>
        </r>
      </text>
    </comment>
    <comment ref="E1" authorId="0" shapeId="0" xr:uid="{00000000-0006-0000-05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처치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지식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07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800-00000D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800-00000C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먼저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구입해야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</t>
        </r>
      </text>
    </comment>
    <comment ref="E1" authorId="0" shapeId="0" xr:uid="{00000000-0006-0000-0800-00000B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F1" authorId="0" shapeId="0" xr:uid="{00000000-0006-0000-08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G1" authorId="0" shapeId="0" xr:uid="{00000000-0006-0000-08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2Lv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H1" authorId="0" shapeId="0" xr:uid="{00000000-0006-0000-08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3Lv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I1" authorId="0" shapeId="0" xr:uid="{00000000-0006-0000-08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4Lv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J1" authorId="0" shapeId="0" xr:uid="{00000000-0006-0000-08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5Lv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K1" authorId="0" shapeId="0" xr:uid="{00000000-0006-0000-0800-000006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6Lv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L1" authorId="0" shapeId="0" xr:uid="{00000000-0006-0000-0800-000007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7Lv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M1" authorId="0" shapeId="0" xr:uid="{00000000-0006-0000-0800-000008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8Lv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N1" authorId="0" shapeId="0" xr:uid="{00000000-0006-0000-0800-000009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9Lv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O1" authorId="0" shapeId="0" xr:uid="{00000000-0006-0000-0800-00000A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10Lv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A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</rPr>
          <t>)</t>
        </r>
      </text>
    </comment>
    <comment ref="F1" authorId="0" shapeId="0" xr:uid="{00000000-0006-0000-0A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레벨마다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G1" authorId="0" shapeId="0" xr:uid="{00000000-0006-0000-0A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달성했을때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F1" authorId="0" shapeId="0" xr:uid="{00000000-0006-0000-0B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G1" authorId="0" shapeId="0" xr:uid="{00000000-0006-0000-0B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시작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 xr:uid="{00000000-0006-0000-0B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마지막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I1" authorId="0" shapeId="0" xr:uid="{00000000-0006-0000-0B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보여지는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C00-000006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
수색에서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확률적으로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획득</t>
        </r>
      </text>
    </comment>
    <comment ref="D1" authorId="0" shapeId="0" xr:uid="{00000000-0006-0000-0C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E1" authorId="0" shapeId="0" xr:uid="{00000000-0006-0000-0C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보물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  <comment ref="F1" authorId="0" shapeId="0" xr:uid="{00000000-0006-0000-0C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중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설명</t>
        </r>
      </text>
    </comment>
    <comment ref="G1" authorId="0" shapeId="0" xr:uid="{00000000-0006-0000-0C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보물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수치</t>
        </r>
      </text>
    </comment>
    <comment ref="H1" authorId="0" shapeId="0" xr:uid="{00000000-0006-0000-0C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F1" authorId="0" shapeId="0" xr:uid="{3E007FC7-CB9D-46B8-9851-77EC438823DB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sharedStrings.xml><?xml version="1.0" encoding="utf-8"?>
<sst xmlns="http://schemas.openxmlformats.org/spreadsheetml/2006/main" count="967" uniqueCount="537">
  <si>
    <t>1000나유타</t>
  </si>
  <si>
    <t>77.3A</t>
  </si>
  <si>
    <t>1000조</t>
  </si>
  <si>
    <t>공격력 증가</t>
  </si>
  <si>
    <t>77.2A</t>
  </si>
  <si>
    <t>10아승기</t>
  </si>
  <si>
    <t>병법24편</t>
  </si>
  <si>
    <t>100양</t>
  </si>
  <si>
    <t>1000자</t>
  </si>
  <si>
    <t>1만 무량대수</t>
  </si>
  <si>
    <t>양날도끼</t>
  </si>
  <si>
    <t>대장장이 망치</t>
  </si>
  <si>
    <t>글레이브</t>
  </si>
  <si>
    <t>100경</t>
  </si>
  <si>
    <t>1000간</t>
  </si>
  <si>
    <t>100만</t>
  </si>
  <si>
    <t>100항하사</t>
  </si>
  <si>
    <t>부러진 검</t>
  </si>
  <si>
    <t>1나유타</t>
  </si>
  <si>
    <t>100정</t>
  </si>
  <si>
    <t>1000극</t>
  </si>
  <si>
    <t>100불가사의</t>
  </si>
  <si>
    <t>10무량대수</t>
  </si>
  <si>
    <t>흑철 검</t>
  </si>
  <si>
    <t>77.9A</t>
  </si>
  <si>
    <t>atk_8</t>
  </si>
  <si>
    <t>77.6A</t>
  </si>
  <si>
    <t>effect</t>
  </si>
  <si>
    <t>level</t>
  </si>
  <si>
    <t>atk_5</t>
  </si>
  <si>
    <t>atk_3</t>
  </si>
  <si>
    <t>atk_4</t>
  </si>
  <si>
    <t>isUsing</t>
  </si>
  <si>
    <t>77.4A</t>
  </si>
  <si>
    <t>atk_10</t>
  </si>
  <si>
    <t>77.7A</t>
  </si>
  <si>
    <t>atk_6</t>
  </si>
  <si>
    <t>atk_7</t>
  </si>
  <si>
    <t>atk_9</t>
  </si>
  <si>
    <t>77.5A</t>
  </si>
  <si>
    <t>77.8A</t>
  </si>
  <si>
    <t>atk_2</t>
  </si>
  <si>
    <t>※ 보스 도감 시스템
처치한 보스를 스킬로 사용 할 수 있으며, 좌측하단에 있는 
버튼을 터치하여 버프 부여 &amp; 공격(플레이어 공격력 200%)을 한다.
(처치하지 않은 보스는 실루엣으로 표시)</t>
  </si>
  <si>
    <t>각 스테이지의 11번째 몬스터로 등장하며, 일반 병사가 커진 모습으로 등장한다.
보스 처치 실패 시 플레이어를 공격하며, 플레이어는 뒤로 밀려난다.</t>
  </si>
  <si>
    <t>Increase in gold bullion acquisition</t>
  </si>
  <si>
    <t>플레이어 터치 시 스킨 장착, 캐릭터 스텟 및 보물 효과 표시 한다.</t>
  </si>
  <si>
    <t>Common treasure upgrade cost reduction</t>
  </si>
  <si>
    <t>Increased acquisition of enemy combat</t>
  </si>
  <si>
    <t>Increased food gained for killing enemies</t>
  </si>
  <si>
    <t>Reducing the cost of upgrading treasures</t>
  </si>
  <si>
    <t>Increased food gained from killing enemies</t>
  </si>
  <si>
    <t>캐릭터에게 영구적으로 이로운 버프를 제공하는 화면입니다.</t>
  </si>
  <si>
    <t>Training Compensate Increase</t>
  </si>
  <si>
    <t>※ 0의 3개마다 단위가 A, B, C 단위로 증가한다.</t>
  </si>
  <si>
    <t>캐릭터 아바타 등 인 앱 상품을 판매하는 화면입니다.</t>
  </si>
  <si>
    <t>플레이어를 공격하지 않으며, 처치 시 식량을 획득한다.</t>
  </si>
  <si>
    <t>O</t>
  </si>
  <si>
    <r>
      <rPr>
        <b/>
        <sz val="11"/>
        <color rgb="FF000000"/>
        <rFont val="맑은 고딕"/>
        <family val="3"/>
        <charset val="129"/>
      </rPr>
      <t>※ 스테이지 구성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u/>
        <sz val="11"/>
        <color rgb="FF000000"/>
        <rFont val="맑은 고딕"/>
        <family val="3"/>
        <charset val="129"/>
      </rPr>
      <t>10명의 병사, 1명의 장군</t>
    </r>
    <r>
      <rPr>
        <sz val="11"/>
        <color rgb="FF000000"/>
        <rFont val="맑은 고딕"/>
        <family val="3"/>
        <charset val="129"/>
      </rPr>
      <t xml:space="preserve">으로 구성되어 있으며, 모든 적을 처치할 시 다음 스테이지로 이동
보스는 </t>
    </r>
    <r>
      <rPr>
        <b/>
        <u/>
        <sz val="11"/>
        <color rgb="FF000000"/>
        <rFont val="맑은 고딕"/>
        <family val="3"/>
        <charset val="129"/>
      </rPr>
      <t>30초의 제한시간</t>
    </r>
    <r>
      <rPr>
        <sz val="11"/>
        <color rgb="FF000000"/>
        <rFont val="맑은 고딕"/>
        <family val="3"/>
        <charset val="129"/>
      </rPr>
      <t xml:space="preserve">이 존재하며, </t>
    </r>
    <r>
      <rPr>
        <b/>
        <u/>
        <sz val="11"/>
        <color rgb="FF000000"/>
        <rFont val="맑은 고딕"/>
        <family val="3"/>
        <charset val="129"/>
      </rPr>
      <t>제한 시간 안에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u/>
        <sz val="11"/>
        <color rgb="FF000000"/>
        <rFont val="맑은 고딕"/>
        <family val="3"/>
        <charset val="129"/>
      </rPr>
      <t>처치하지 못할 시 3스테이지</t>
    </r>
    <r>
      <rPr>
        <sz val="11"/>
        <color rgb="FF000000"/>
        <rFont val="맑은 고딕"/>
        <family val="3"/>
        <charset val="129"/>
      </rPr>
      <t xml:space="preserve"> 밀림
</t>
    </r>
    <r>
      <rPr>
        <b/>
        <sz val="11"/>
        <color rgb="FF000000"/>
        <rFont val="맑은 고딕"/>
        <family val="3"/>
        <charset val="129"/>
      </rPr>
      <t>EX)</t>
    </r>
    <r>
      <rPr>
        <sz val="11"/>
        <color rgb="FF000000"/>
        <rFont val="맑은 고딕"/>
        <family val="3"/>
        <charset val="129"/>
      </rPr>
      <t xml:space="preserve"> 4스테이지에서 실패 시 1스테이지로 이동</t>
    </r>
    <r>
      <rPr>
        <b/>
        <sz val="11"/>
        <color rgb="FF000000"/>
        <rFont val="맑은 고딕"/>
        <family val="3"/>
        <charset val="129"/>
      </rPr>
      <t xml:space="preserve"> [ 4stage ▶ 1stage ]</t>
    </r>
  </si>
  <si>
    <r>
      <rPr>
        <b/>
        <sz val="11"/>
        <color rgb="FF000000"/>
        <rFont val="맑은 고딕"/>
        <family val="3"/>
        <charset val="129"/>
      </rPr>
      <t>※ 무기 시스템</t>
    </r>
    <r>
      <rPr>
        <sz val="11"/>
        <color rgb="FF000000"/>
        <rFont val="맑은 고딕"/>
        <family val="3"/>
        <charset val="129"/>
      </rPr>
      <t xml:space="preserve">
전 단계의 무기를 10Lv</t>
    </r>
    <r>
      <rPr>
        <b/>
        <u/>
        <sz val="11"/>
        <color rgb="FF000000"/>
        <rFont val="맑은 고딕"/>
        <family val="3"/>
        <charset val="129"/>
      </rPr>
      <t>(최대레벨)</t>
    </r>
    <r>
      <rPr>
        <sz val="11"/>
        <color rgb="FF000000"/>
        <rFont val="맑은 고딕"/>
        <family val="3"/>
        <charset val="129"/>
      </rPr>
      <t xml:space="preserve">를 찍어야 다음 무기를 구입이 가능
</t>
    </r>
    <r>
      <rPr>
        <b/>
        <sz val="11"/>
        <color rgb="FF000000"/>
        <rFont val="맑은 고딕"/>
        <family val="3"/>
        <charset val="129"/>
      </rPr>
      <t>※ 무기 공격력 공식</t>
    </r>
    <r>
      <rPr>
        <sz val="11"/>
        <color rgb="FF000000"/>
        <rFont val="맑은 고딕"/>
        <family val="3"/>
        <charset val="129"/>
      </rPr>
      <t xml:space="preserve">
무기 공격력의 증가량은 </t>
    </r>
    <r>
      <rPr>
        <b/>
        <u/>
        <sz val="11"/>
        <color rgb="FF000000"/>
        <rFont val="맑은 고딕"/>
        <family val="3"/>
        <charset val="129"/>
      </rPr>
      <t>1Lv 공격력 10를 기준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4배씩</t>
    </r>
    <r>
      <rPr>
        <sz val="11"/>
        <color rgb="FF000000"/>
        <rFont val="맑은 고딕"/>
        <family val="3"/>
        <charset val="129"/>
      </rPr>
      <t xml:space="preserve"> 증가
</t>
    </r>
    <r>
      <rPr>
        <b/>
        <sz val="11"/>
        <color rgb="FF000000"/>
        <rFont val="맑은 고딕"/>
        <family val="3"/>
        <charset val="129"/>
      </rPr>
      <t xml:space="preserve">(초기 값 * 4) = 40,  (전 단계 증가 값 * 4) = 160
</t>
    </r>
    <r>
      <rPr>
        <u/>
        <sz val="11"/>
        <color rgb="FF000000"/>
        <rFont val="맑은 고딕"/>
        <family val="3"/>
        <charset val="129"/>
      </rPr>
      <t xml:space="preserve">EX) 1단계 10씩 증가, 2단계 40씩 증가, 3단계 160씩 증가 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sz val="11"/>
        <color rgb="FF000000"/>
        <rFont val="맑은 고딕"/>
        <family val="3"/>
        <charset val="129"/>
      </rPr>
      <t xml:space="preserve">
※ 무기 가격 상승 공식
</t>
    </r>
    <r>
      <rPr>
        <b/>
        <u/>
        <sz val="11"/>
        <color rgb="FF000000"/>
        <rFont val="맑은 고딕"/>
        <family val="3"/>
        <charset val="129"/>
      </rPr>
      <t>무기의 가격은 150으로 시작하여 50씩 증가</t>
    </r>
    <r>
      <rPr>
        <sz val="11"/>
        <color rgb="FF000000"/>
        <rFont val="맑은 고딕"/>
        <family val="3"/>
        <charset val="129"/>
      </rPr>
      <t xml:space="preserve">하는걸 기준
</t>
    </r>
    <r>
      <rPr>
        <b/>
        <u/>
        <sz val="11"/>
        <color rgb="FF000000"/>
        <rFont val="맑은 고딕"/>
        <family val="3"/>
        <charset val="129"/>
      </rPr>
      <t>무기의 마지막 가격</t>
    </r>
    <r>
      <rPr>
        <sz val="11"/>
        <color rgb="FF000000"/>
        <rFont val="맑은 고딕"/>
        <family val="3"/>
        <charset val="129"/>
      </rPr>
      <t xml:space="preserve">에서 </t>
    </r>
    <r>
      <rPr>
        <b/>
        <u/>
        <sz val="11"/>
        <color rgb="FF000000"/>
        <rFont val="맑은 고딕"/>
        <family val="3"/>
        <charset val="129"/>
      </rPr>
      <t>1.2 곱한 값</t>
    </r>
    <r>
      <rPr>
        <sz val="11"/>
        <color rgb="FF000000"/>
        <rFont val="맑은 고딕"/>
        <family val="3"/>
        <charset val="129"/>
      </rPr>
      <t xml:space="preserve">을 다음 무기의 값으로 지정
</t>
    </r>
    <r>
      <rPr>
        <b/>
        <sz val="11"/>
        <color rgb="FF000000"/>
        <rFont val="맑은 고딕"/>
        <family val="3"/>
        <charset val="129"/>
      </rPr>
      <t>( 무기의 마지막 가격 * 1.2 ) = 다음 무기 구매 값</t>
    </r>
  </si>
  <si>
    <r>
      <rPr>
        <b/>
        <sz val="11"/>
        <color rgb="FF000000"/>
        <rFont val="맑은 고딕"/>
        <family val="3"/>
        <charset val="129"/>
      </rPr>
      <t>※ 보물 가격 상승 공식</t>
    </r>
    <r>
      <rPr>
        <sz val="11"/>
        <color rgb="FF000000"/>
        <rFont val="맑은 고딕"/>
        <family val="3"/>
        <charset val="129"/>
      </rPr>
      <t xml:space="preserve">
- </t>
    </r>
    <r>
      <rPr>
        <b/>
        <u/>
        <sz val="11"/>
        <color rgb="FF000000"/>
        <rFont val="맑은 고딕"/>
        <family val="3"/>
        <charset val="129"/>
      </rPr>
      <t>정해진 값 "15"</t>
    </r>
    <r>
      <rPr>
        <sz val="11"/>
        <color rgb="FF000000"/>
        <rFont val="맑은 고딕"/>
        <family val="3"/>
        <charset val="129"/>
      </rPr>
      <t xml:space="preserve">에서 레벨 업 할 때마다 </t>
    </r>
    <r>
      <rPr>
        <b/>
        <u/>
        <sz val="11"/>
        <color rgb="FF000000"/>
        <rFont val="맑은 고딕"/>
        <family val="3"/>
        <charset val="129"/>
      </rPr>
      <t>1.06 곱해진 값</t>
    </r>
    <r>
      <rPr>
        <sz val="11"/>
        <color rgb="FF000000"/>
        <rFont val="맑은 고딕"/>
        <family val="3"/>
        <charset val="129"/>
      </rPr>
      <t xml:space="preserve">으로 증가한다.
EX) 15 * 1.06 = 16 ▶ 16 * 1.06 = 17 ▶ 17 * 1.06 = 18 …
</t>
    </r>
    <r>
      <rPr>
        <b/>
        <sz val="11"/>
        <color rgb="FF000000"/>
        <rFont val="맑은 고딕"/>
        <family val="3"/>
        <charset val="129"/>
      </rPr>
      <t xml:space="preserve">
 일반 보물 - </t>
    </r>
    <r>
      <rPr>
        <sz val="11"/>
        <color rgb="FF000000"/>
        <rFont val="맑은 고딕"/>
        <family val="3"/>
        <charset val="129"/>
      </rPr>
      <t xml:space="preserve">스테이지에서 나타나는 </t>
    </r>
    <r>
      <rPr>
        <b/>
        <u/>
        <sz val="11"/>
        <color rgb="FF000000"/>
        <rFont val="맑은 고딕"/>
        <family val="3"/>
        <charset val="129"/>
      </rPr>
      <t>장수를 처치</t>
    </r>
    <r>
      <rPr>
        <sz val="11"/>
        <color rgb="FF000000"/>
        <rFont val="맑은 고딕"/>
        <family val="3"/>
        <charset val="129"/>
      </rPr>
      <t xml:space="preserve">하여 얻는 </t>
    </r>
    <r>
      <rPr>
        <b/>
        <u/>
        <sz val="11"/>
        <color rgb="FF000000"/>
        <rFont val="맑은 고딕"/>
        <family val="3"/>
        <charset val="129"/>
      </rPr>
      <t>지식을 소모하여</t>
    </r>
    <r>
      <rPr>
        <sz val="11"/>
        <color rgb="FF000000"/>
        <rFont val="맑은 고딕"/>
        <family val="3"/>
        <charset val="129"/>
      </rPr>
      <t xml:space="preserve"> 레벨 업이 가능하다.</t>
    </r>
    <r>
      <rPr>
        <b/>
        <sz val="11"/>
        <color rgb="FF000000"/>
        <rFont val="맑은 고딕"/>
        <family val="3"/>
        <charset val="129"/>
      </rPr>
      <t xml:space="preserve"> [ 최대 100Lv ]
 스폐셜 보물 - </t>
    </r>
    <r>
      <rPr>
        <b/>
        <u/>
        <sz val="11"/>
        <color rgb="FF000000"/>
        <rFont val="맑은 고딕"/>
        <family val="3"/>
        <charset val="129"/>
      </rPr>
      <t>수색에서 확률적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스폐셜 보물, 지식</t>
    </r>
    <r>
      <rPr>
        <sz val="11"/>
        <color rgb="FF000000"/>
        <rFont val="맑은 고딕"/>
        <family val="3"/>
        <charset val="129"/>
      </rPr>
      <t xml:space="preserve">을 </t>
    </r>
    <r>
      <rPr>
        <b/>
        <u/>
        <sz val="11"/>
        <color rgb="FF000000"/>
        <rFont val="맑은 고딕"/>
        <family val="3"/>
        <charset val="129"/>
      </rPr>
      <t>획득</t>
    </r>
    <r>
      <rPr>
        <sz val="11"/>
        <color rgb="FF000000"/>
        <rFont val="맑은 고딕"/>
        <family val="3"/>
        <charset val="129"/>
      </rPr>
      <t xml:space="preserve"> 할 수 있으며, </t>
    </r>
    <r>
      <rPr>
        <b/>
        <u/>
        <sz val="11"/>
        <color rgb="FF000000"/>
        <rFont val="맑은 고딕"/>
        <family val="3"/>
        <charset val="129"/>
      </rPr>
      <t>보물이 중복</t>
    </r>
    <r>
      <rPr>
        <sz val="11"/>
        <color rgb="FF000000"/>
        <rFont val="맑은 고딕"/>
        <family val="3"/>
        <charset val="129"/>
      </rPr>
      <t>될 시</t>
    </r>
    <r>
      <rPr>
        <b/>
        <u/>
        <sz val="11"/>
        <color rgb="FF000000"/>
        <rFont val="맑은 고딕"/>
        <family val="3"/>
        <charset val="129"/>
      </rPr>
      <t xml:space="preserve"> 레벨 업</t>
    </r>
    <r>
      <rPr>
        <sz val="11"/>
        <color rgb="FF000000"/>
        <rFont val="맑은 고딕"/>
        <family val="3"/>
        <charset val="129"/>
      </rPr>
      <t>한다.</t>
    </r>
    <r>
      <rPr>
        <b/>
        <sz val="11"/>
        <color rgb="FF000000"/>
        <rFont val="맑은 고딕"/>
        <family val="3"/>
        <charset val="129"/>
      </rPr>
      <t xml:space="preserve"> [ 최대 10Lv ] 
( 최대 레벨 달성 후 똑같은 보물이 나타날 시 지식으로 전환된다. )</t>
    </r>
  </si>
  <si>
    <t>적 처치 획득 식량 증가</t>
  </si>
  <si>
    <t xml:space="preserve">적 처치 획득 지식 증가 </t>
  </si>
  <si>
    <t>치명타 확률 ~% 증가</t>
  </si>
  <si>
    <t>식량, 지식, 보스 스킬</t>
  </si>
  <si>
    <t>그 층의 일반 병사의 7배</t>
  </si>
  <si>
    <t>※ 훈련 가격 상승 공식 ▶</t>
  </si>
  <si>
    <t>적 처치 시 얻는 식량 증가</t>
  </si>
  <si>
    <t>치명타 피해량 ~% 증가</t>
  </si>
  <si>
    <t>string(ko_kr)</t>
  </si>
  <si>
    <t>수색에서 얻는 금괴 증가</t>
  </si>
  <si>
    <t>훈련 보상 획득량 증가</t>
  </si>
  <si>
    <t>ability(ko_kr)</t>
  </si>
  <si>
    <t>훈련 보상 획득량 ~% 증가</t>
  </si>
  <si>
    <t>그 층의 일반 병사의 5배</t>
  </si>
  <si>
    <r>
      <rPr>
        <b/>
        <sz val="11"/>
        <color rgb="FFC00000"/>
        <rFont val="맑은 고딕"/>
        <family val="3"/>
        <charset val="129"/>
      </rPr>
      <t>모든 몬스터</t>
    </r>
    <r>
      <rPr>
        <sz val="11"/>
        <color rgb="FF000000"/>
        <rFont val="맑은 고딕"/>
        <family val="3"/>
        <charset val="129"/>
      </rPr>
      <t>들에게 획득</t>
    </r>
  </si>
  <si>
    <t>무기 업그레이드 비용 감소</t>
  </si>
  <si>
    <t>맹획 머리띠</t>
  </si>
  <si>
    <t>이동속도 ~% 증가</t>
  </si>
  <si>
    <t>훈련 비용 ~% 감소</t>
  </si>
  <si>
    <t>공격력 ~% 증가</t>
  </si>
  <si>
    <t>공격 속도 ~% 증가</t>
  </si>
  <si>
    <t>stage_level</t>
  </si>
  <si>
    <t>condition</t>
  </si>
  <si>
    <t>Knowledge</t>
  </si>
  <si>
    <t>treasure</t>
  </si>
  <si>
    <t>Increase</t>
  </si>
  <si>
    <t>percentage</t>
  </si>
  <si>
    <t>Last_Price</t>
  </si>
  <si>
    <t>Notation</t>
  </si>
  <si>
    <t>knowledge</t>
  </si>
  <si>
    <t>first_Price</t>
  </si>
  <si>
    <t>Training_1</t>
  </si>
  <si>
    <t>max_Price</t>
  </si>
  <si>
    <t>Training_3</t>
  </si>
  <si>
    <t>Training_2</t>
  </si>
  <si>
    <t>Training_5</t>
  </si>
  <si>
    <t>Training_4</t>
  </si>
  <si>
    <t>search_1</t>
  </si>
  <si>
    <t>search_2</t>
  </si>
  <si>
    <t>search_3</t>
  </si>
  <si>
    <t>search_4</t>
  </si>
  <si>
    <t>Acquisition</t>
  </si>
  <si>
    <t>Training_17</t>
  </si>
  <si>
    <t>Training_12</t>
  </si>
  <si>
    <t>search_6</t>
  </si>
  <si>
    <t>Training_8</t>
  </si>
  <si>
    <t>search_5</t>
  </si>
  <si>
    <t>Training_14</t>
  </si>
  <si>
    <t>Training_15</t>
  </si>
  <si>
    <t>search_7</t>
  </si>
  <si>
    <t>Training_9</t>
  </si>
  <si>
    <t>search_8</t>
  </si>
  <si>
    <t>Training_11</t>
  </si>
  <si>
    <t>Training_13</t>
  </si>
  <si>
    <t>Training_16</t>
  </si>
  <si>
    <t>Training_10</t>
  </si>
  <si>
    <t>Training_7</t>
  </si>
  <si>
    <t>Training_6</t>
  </si>
  <si>
    <t>Training_20</t>
  </si>
  <si>
    <t>Training_18</t>
  </si>
  <si>
    <t>Training_19</t>
  </si>
  <si>
    <t>하단 [비전투]</t>
  </si>
  <si>
    <t>weapon_5</t>
  </si>
  <si>
    <t>weapon_6</t>
  </si>
  <si>
    <t>weapon_3</t>
  </si>
  <si>
    <t>weapon_2</t>
  </si>
  <si>
    <t>가격 증가 계수</t>
  </si>
  <si>
    <t>무기 공격력 공식</t>
  </si>
  <si>
    <t>weapon_4</t>
  </si>
  <si>
    <t>weapon_1</t>
  </si>
  <si>
    <t>무기 가격 증가량</t>
  </si>
  <si>
    <t>레벨 업 증가 계수</t>
  </si>
  <si>
    <t>weapon_7</t>
  </si>
  <si>
    <t>weapon_8</t>
  </si>
  <si>
    <t>EX) 1번째 훈련</t>
  </si>
  <si>
    <t>max_level</t>
  </si>
  <si>
    <t>※ 몬스터 HP 값</t>
  </si>
  <si>
    <t>special_3</t>
  </si>
  <si>
    <t>special_1</t>
  </si>
  <si>
    <t>special_2</t>
  </si>
  <si>
    <t>special_4</t>
  </si>
  <si>
    <t>special_5</t>
  </si>
  <si>
    <t>special_8</t>
  </si>
  <si>
    <t>treasure_3</t>
  </si>
  <si>
    <t>treasure_6</t>
  </si>
  <si>
    <t>special_6</t>
  </si>
  <si>
    <t>treasure_7</t>
  </si>
  <si>
    <t>treasure_8</t>
  </si>
  <si>
    <t>special_7</t>
  </si>
  <si>
    <t>treasure_5</t>
  </si>
  <si>
    <t>treasure_2</t>
  </si>
  <si>
    <t>treasure_4</t>
  </si>
  <si>
    <t>treasure_1</t>
  </si>
  <si>
    <t>special_11</t>
  </si>
  <si>
    <t>100억 무량대수</t>
  </si>
  <si>
    <t>10조 무량대수</t>
  </si>
  <si>
    <t>special_9</t>
  </si>
  <si>
    <t>- 차후 추가 예정</t>
  </si>
  <si>
    <t>- 차후 수정 예정</t>
  </si>
  <si>
    <t>1000만 무량대수</t>
  </si>
  <si>
    <t>special_10</t>
  </si>
  <si>
    <t>공격 속도 증가</t>
  </si>
  <si>
    <t>훈련 소요 시간 감소</t>
  </si>
  <si>
    <t>치명타 확률 증가</t>
  </si>
  <si>
    <t>치명타 피해량 증가</t>
  </si>
  <si>
    <t>special_16</t>
  </si>
  <si>
    <t>special_13</t>
  </si>
  <si>
    <t>special_12</t>
  </si>
  <si>
    <t>special_14</t>
  </si>
  <si>
    <t>훈련 비용 감소</t>
  </si>
  <si>
    <t>special_15</t>
  </si>
  <si>
    <t>weapon_9</t>
  </si>
  <si>
    <t>weapon_12</t>
  </si>
  <si>
    <t>weapon_13</t>
  </si>
  <si>
    <t>weapon_14</t>
  </si>
  <si>
    <t>weapon_15</t>
  </si>
  <si>
    <t>weapon_16</t>
  </si>
  <si>
    <t>weapon_17</t>
  </si>
  <si>
    <t>weapon_11</t>
  </si>
  <si>
    <t>weapon_10</t>
  </si>
  <si>
    <t>search_15</t>
  </si>
  <si>
    <t>search_9</t>
  </si>
  <si>
    <t>search_16</t>
  </si>
  <si>
    <t>search_10</t>
  </si>
  <si>
    <t>search_11</t>
  </si>
  <si>
    <t>search_12</t>
  </si>
  <si>
    <t>search_13</t>
  </si>
  <si>
    <t>search_14</t>
  </si>
  <si>
    <t>weapon_18</t>
  </si>
  <si>
    <t>weapon_19</t>
  </si>
  <si>
    <t>weapon_20</t>
  </si>
  <si>
    <t>bossbook_13</t>
  </si>
  <si>
    <t>bossbook_11</t>
  </si>
  <si>
    <t>bossbook_8</t>
  </si>
  <si>
    <t>bossbook_10</t>
  </si>
  <si>
    <t>bossbook_5</t>
  </si>
  <si>
    <t>bossbook_3</t>
  </si>
  <si>
    <t>bossbook_14</t>
  </si>
  <si>
    <t>bossbook_9</t>
  </si>
  <si>
    <t>bossbook_15</t>
  </si>
  <si>
    <t>bossbook_4</t>
  </si>
  <si>
    <t>bossbook_2</t>
  </si>
  <si>
    <t>bossbook_12</t>
  </si>
  <si>
    <t>bossbook_1</t>
  </si>
  <si>
    <t>bossbook_7</t>
  </si>
  <si>
    <t>bossbook_6</t>
  </si>
  <si>
    <r>
      <t>병사를 기준으로 HP가</t>
    </r>
    <r>
      <rPr>
        <b/>
        <sz val="11"/>
        <color rgb="FFC00000"/>
        <rFont val="맑은 고딕"/>
        <family val="3"/>
        <charset val="129"/>
      </rPr>
      <t xml:space="preserve"> 5배 </t>
    </r>
    <r>
      <rPr>
        <b/>
        <sz val="11"/>
        <color rgb="FF000000"/>
        <rFont val="맑은 고딕"/>
        <family val="3"/>
        <charset val="129"/>
      </rPr>
      <t>증가</t>
    </r>
  </si>
  <si>
    <r>
      <rPr>
        <b/>
        <sz val="11"/>
        <color rgb="FFC00000"/>
        <rFont val="맑은 고딕"/>
        <family val="3"/>
        <charset val="129"/>
      </rPr>
      <t>장수, 보스를</t>
    </r>
    <r>
      <rPr>
        <sz val="11"/>
        <color rgb="FF000000"/>
        <rFont val="맑은 고딕"/>
        <family val="3"/>
        <charset val="129"/>
      </rPr>
      <t xml:space="preserve"> 처치하였을때 획득</t>
    </r>
  </si>
  <si>
    <t>30를 기준으로 1.3배씩 증가</t>
  </si>
  <si>
    <t>적 처치 획득 식량 ~% 증가</t>
  </si>
  <si>
    <t>스테이지에서 가장
약한 몬스터</t>
  </si>
  <si>
    <t>보스 스킬 대기시간 ~% 감소</t>
  </si>
  <si>
    <t>보물의 업그레이드 비용 ~% 감소</t>
  </si>
  <si>
    <t>공격력을 높여주는 화면입니다.</t>
  </si>
  <si>
    <t>스테이지에서 가장
강한 몬스터</t>
  </si>
  <si>
    <t>적 처치 획득 식량 증가 ~%</t>
  </si>
  <si>
    <t>1를 기준으로 1.05배씩 증가</t>
  </si>
  <si>
    <t>일반 보물 업그레이드 비용 감소</t>
  </si>
  <si>
    <t>궁술 훈련</t>
  </si>
  <si>
    <t>무기 순서</t>
  </si>
  <si>
    <t>2.Lv</t>
  </si>
  <si>
    <t>보물 전체 값</t>
  </si>
  <si>
    <t>곰 사냥</t>
  </si>
  <si>
    <t>8.Lv</t>
  </si>
  <si>
    <t>7.Lv</t>
  </si>
  <si>
    <t>6.Lv</t>
  </si>
  <si>
    <t>9.Lv</t>
  </si>
  <si>
    <t>증가 값</t>
  </si>
  <si>
    <t>식량, 지식</t>
  </si>
  <si>
    <t>호랑이 사냥</t>
  </si>
  <si>
    <t>처치 재화</t>
  </si>
  <si>
    <t>4.Lv</t>
  </si>
  <si>
    <t>5.Lv</t>
  </si>
  <si>
    <t>3.Lv</t>
  </si>
  <si>
    <t>1.Lv</t>
  </si>
  <si>
    <t>10.Lv</t>
  </si>
  <si>
    <t>1 단위</t>
  </si>
  <si>
    <t>기본 수치</t>
  </si>
  <si>
    <t>보스 도감</t>
  </si>
  <si>
    <t>나무 몽둥이</t>
  </si>
  <si>
    <t>실제 숫자</t>
  </si>
  <si>
    <t>boss_hp</t>
  </si>
  <si>
    <t>null</t>
  </si>
  <si>
    <t>마당쓸기</t>
  </si>
  <si>
    <t>깃털 목걸이</t>
  </si>
  <si>
    <t>천둥 징표</t>
  </si>
  <si>
    <t>맹획 머리끼</t>
  </si>
  <si>
    <t>조황비전</t>
  </si>
  <si>
    <t>Draw</t>
  </si>
  <si>
    <t>토막 칼</t>
  </si>
  <si>
    <t>maximum</t>
  </si>
  <si>
    <t>pass</t>
  </si>
  <si>
    <t>전쟁 도끼</t>
  </si>
  <si>
    <t>시스템 기획</t>
  </si>
  <si>
    <t>cost</t>
  </si>
  <si>
    <t>무기고 정리</t>
  </si>
  <si>
    <t>나무 막대기</t>
  </si>
  <si>
    <t>방천화극</t>
  </si>
  <si>
    <t>food</t>
  </si>
  <si>
    <t>녹슨 검</t>
  </si>
  <si>
    <t>노루 사냥</t>
  </si>
  <si>
    <t>지붕 수리</t>
  </si>
  <si>
    <t>전리품 정리</t>
  </si>
  <si>
    <t>너구리 사냥</t>
  </si>
  <si>
    <t>Price2</t>
  </si>
  <si>
    <t>산딸기 채집</t>
  </si>
  <si>
    <t>Price3</t>
  </si>
  <si>
    <t>검술 훈련</t>
  </si>
  <si>
    <t>122.4B</t>
  </si>
  <si>
    <t>울타리 수리</t>
  </si>
  <si>
    <t>Price5</t>
  </si>
  <si>
    <t>Price6</t>
  </si>
  <si>
    <t>약초 채집</t>
  </si>
  <si>
    <t>ability</t>
  </si>
  <si>
    <t>255.0A</t>
  </si>
  <si>
    <t>Time</t>
  </si>
  <si>
    <t>Price4</t>
  </si>
  <si>
    <t>밭 갈기</t>
  </si>
  <si>
    <t>Price</t>
  </si>
  <si>
    <t>창술 훈련</t>
  </si>
  <si>
    <t>14.6A</t>
  </si>
  <si>
    <t>컨텐츠명</t>
  </si>
  <si>
    <t>4.1B</t>
  </si>
  <si>
    <t>Price7</t>
  </si>
  <si>
    <t>Price8</t>
  </si>
  <si>
    <t>토끼 사냥</t>
  </si>
  <si>
    <t>외양간 수리</t>
  </si>
  <si>
    <t>Price9</t>
  </si>
  <si>
    <t>여우 사냥</t>
  </si>
  <si>
    <t>옥수수 수확</t>
  </si>
  <si>
    <t>표고버섯 채집</t>
  </si>
  <si>
    <t>3.0G</t>
  </si>
  <si>
    <t>40.8A</t>
  </si>
  <si>
    <t>469.2F</t>
  </si>
  <si>
    <t>14.4C</t>
  </si>
  <si>
    <t>시간 여부</t>
  </si>
  <si>
    <t>275.4F</t>
  </si>
  <si>
    <t>2.5A</t>
  </si>
  <si>
    <t>15.6D</t>
  </si>
  <si>
    <t>27.9H</t>
  </si>
  <si>
    <t>146.8C</t>
  </si>
  <si>
    <t>상단 [전투]</t>
  </si>
  <si>
    <t>2.7F</t>
  </si>
  <si>
    <t>1.2B</t>
  </si>
  <si>
    <t>2.4C</t>
  </si>
  <si>
    <t>플레이어</t>
  </si>
  <si>
    <t>24.0B</t>
  </si>
  <si>
    <t>48.9C</t>
  </si>
  <si>
    <t>숫자 단위</t>
  </si>
  <si>
    <t>55.8H</t>
  </si>
  <si>
    <t>6.7F</t>
  </si>
  <si>
    <t>1.5E</t>
  </si>
  <si>
    <t>8.4F</t>
  </si>
  <si>
    <t>48.9E</t>
  </si>
  <si>
    <t>224.4E</t>
  </si>
  <si>
    <t>4.6F</t>
  </si>
  <si>
    <t>480.0B</t>
  </si>
  <si>
    <t>480.0D</t>
  </si>
  <si>
    <t>66.0E</t>
  </si>
  <si>
    <t>2.2E</t>
  </si>
  <si>
    <t>816.0G</t>
  </si>
  <si>
    <t>3.8D</t>
  </si>
  <si>
    <t>378.0C</t>
  </si>
  <si>
    <t>856.8F</t>
  </si>
  <si>
    <t>83.2I</t>
  </si>
  <si>
    <t>보물 가격</t>
  </si>
  <si>
    <t>10 단위</t>
  </si>
  <si>
    <t>※ 시뮬레이팅</t>
  </si>
  <si>
    <t>306.0H</t>
  </si>
  <si>
    <t>569.1I</t>
  </si>
  <si>
    <t>284.5I</t>
  </si>
  <si>
    <r>
      <t xml:space="preserve">※ 훈련 시스템
일정 시간마다 식량을 획득
식량을 소모하여 획득량을 증가시킬 수 있으며 각 훈련마다 소요 시간이 다름
※ 훈련 가격 상승 공식
"fIrst_Price" X 1.12 </t>
    </r>
    <r>
      <rPr>
        <sz val="11"/>
        <color rgb="FF000000"/>
        <rFont val="맑은 고딕"/>
        <family val="3"/>
        <charset val="129"/>
      </rPr>
      <t xml:space="preserve"> (앞에 소수점은 반 올림)</t>
    </r>
    <r>
      <rPr>
        <b/>
        <sz val="11"/>
        <color rgb="FF000000"/>
        <rFont val="맑은 고딕"/>
        <family val="3"/>
        <charset val="129"/>
      </rPr>
      <t xml:space="preserve">
※ 훈련에서 주는 식량 값
</t>
    </r>
    <r>
      <rPr>
        <b/>
        <u/>
        <sz val="11"/>
        <color rgb="FF000000"/>
        <rFont val="맑은 고딕"/>
        <family val="3"/>
        <charset val="129"/>
      </rPr>
      <t>처음 훈련을 구매할 경우 "증가값"이 2배 오르며</t>
    </r>
    <r>
      <rPr>
        <sz val="11"/>
        <color rgb="FF000000"/>
        <rFont val="맑은 고딕"/>
        <family val="3"/>
        <charset val="129"/>
      </rPr>
      <t xml:space="preserve">, 그 후 </t>
    </r>
    <r>
      <rPr>
        <b/>
        <u/>
        <sz val="11"/>
        <color rgb="FF000000"/>
        <rFont val="맑은 고딕"/>
        <family val="3"/>
        <charset val="129"/>
      </rPr>
      <t>기본 수치만큼 증가</t>
    </r>
    <r>
      <rPr>
        <sz val="11"/>
        <color rgb="FF000000"/>
        <rFont val="맑은 고딕"/>
        <family val="3"/>
        <charset val="129"/>
      </rPr>
      <t xml:space="preserve">
ex) </t>
    </r>
    <r>
      <rPr>
        <b/>
        <sz val="11"/>
        <color rgb="FF000000"/>
        <rFont val="맑은 고딕"/>
        <family val="3"/>
        <charset val="129"/>
      </rPr>
      <t>처음 증가 값</t>
    </r>
    <r>
      <rPr>
        <sz val="11"/>
        <color rgb="FF000000"/>
        <rFont val="맑은 고딕"/>
        <family val="3"/>
        <charset val="129"/>
      </rPr>
      <t xml:space="preserve"> 12증가  ▶ 이후 6씩 증가</t>
    </r>
  </si>
  <si>
    <t>스테이지 30층마다 보스가 등장하며, 처치 시 스킬이 개방된다.</t>
  </si>
  <si>
    <t>Enemy kill gain knowledge increase</t>
  </si>
  <si>
    <t>확률적으로 스폐셜 보물, 지식, 금괴를 획득하는 화면입니다.</t>
  </si>
  <si>
    <r>
      <t>병사를 기준으로</t>
    </r>
    <r>
      <rPr>
        <b/>
        <sz val="11"/>
        <color rgb="FFC55A11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>HP가</t>
    </r>
    <r>
      <rPr>
        <b/>
        <sz val="11"/>
        <color rgb="FFC00000"/>
        <rFont val="맑은 고딕"/>
        <family val="3"/>
        <charset val="129"/>
      </rPr>
      <t xml:space="preserve"> 7배 </t>
    </r>
    <r>
      <rPr>
        <b/>
        <sz val="11"/>
        <color rgb="FF000000"/>
        <rFont val="맑은 고딕"/>
        <family val="3"/>
        <charset val="129"/>
      </rPr>
      <t>증가하며, 처치 시 스킬 개방</t>
    </r>
  </si>
  <si>
    <t>Increased training rewards earned</t>
  </si>
  <si>
    <t>Critical Hit Probability Increase</t>
  </si>
  <si>
    <t>Increases damage done by fatal blow</t>
  </si>
  <si>
    <t>말</t>
  </si>
  <si>
    <t>쌍철극</t>
  </si>
  <si>
    <t>낫</t>
  </si>
  <si>
    <t>도시락</t>
  </si>
  <si>
    <t>부적</t>
  </si>
  <si>
    <t>칠성검</t>
  </si>
  <si>
    <t>반지</t>
  </si>
  <si>
    <t>1N</t>
  </si>
  <si>
    <t>보물</t>
  </si>
  <si>
    <t>하북</t>
  </si>
  <si>
    <t>atk</t>
  </si>
  <si>
    <t>1M</t>
  </si>
  <si>
    <t>1B</t>
  </si>
  <si>
    <t>무기</t>
  </si>
  <si>
    <t>1I</t>
  </si>
  <si>
    <t>1F</t>
  </si>
  <si>
    <t>옥새</t>
  </si>
  <si>
    <t>전투</t>
  </si>
  <si>
    <t>1A</t>
  </si>
  <si>
    <t>수색</t>
  </si>
  <si>
    <t>1G</t>
  </si>
  <si>
    <t>UID</t>
  </si>
  <si>
    <t>1C</t>
  </si>
  <si>
    <t>1H</t>
  </si>
  <si>
    <t>훈련</t>
  </si>
  <si>
    <t>1E</t>
  </si>
  <si>
    <t>강동</t>
  </si>
  <si>
    <t>청공검</t>
  </si>
  <si>
    <t>1D</t>
  </si>
  <si>
    <t>1K</t>
  </si>
  <si>
    <t>비도</t>
  </si>
  <si>
    <t>티켓</t>
  </si>
  <si>
    <t>형남</t>
  </si>
  <si>
    <t>콘텐츠</t>
  </si>
  <si>
    <t>목검</t>
  </si>
  <si>
    <t>알파벳</t>
  </si>
  <si>
    <t>중원</t>
  </si>
  <si>
    <t>1J</t>
  </si>
  <si>
    <t>1L</t>
  </si>
  <si>
    <t>보스</t>
  </si>
  <si>
    <t xml:space="preserve"> </t>
  </si>
  <si>
    <t>몬스터</t>
  </si>
  <si>
    <t>유형</t>
  </si>
  <si>
    <t>설명</t>
  </si>
  <si>
    <t>1U</t>
  </si>
  <si>
    <t>1Q</t>
  </si>
  <si>
    <t>1S</t>
  </si>
  <si>
    <t>1R</t>
  </si>
  <si>
    <t>1V</t>
  </si>
  <si>
    <t>관중</t>
  </si>
  <si>
    <t>1Z</t>
  </si>
  <si>
    <t>형북</t>
  </si>
  <si>
    <t>구분</t>
  </si>
  <si>
    <t>체력</t>
  </si>
  <si>
    <t>max</t>
  </si>
  <si>
    <t>hp</t>
  </si>
  <si>
    <t>식량</t>
  </si>
  <si>
    <t>파촉</t>
  </si>
  <si>
    <t>전리품</t>
  </si>
  <si>
    <t>비고</t>
  </si>
  <si>
    <t>1P</t>
  </si>
  <si>
    <t>1AA</t>
  </si>
  <si>
    <t>X</t>
  </si>
  <si>
    <t>청서</t>
  </si>
  <si>
    <t>비전투</t>
  </si>
  <si>
    <t>1O</t>
  </si>
  <si>
    <t>상점</t>
  </si>
  <si>
    <t>1W</t>
  </si>
  <si>
    <t>1X</t>
  </si>
  <si>
    <t>1Y</t>
  </si>
  <si>
    <t>1T</t>
  </si>
  <si>
    <t>1.5</t>
  </si>
  <si>
    <t>정원지</t>
  </si>
  <si>
    <t>공식</t>
  </si>
  <si>
    <t>배원소</t>
  </si>
  <si>
    <t>뱀창</t>
  </si>
  <si>
    <t>1조</t>
  </si>
  <si>
    <t>병사</t>
  </si>
  <si>
    <t>1자</t>
  </si>
  <si>
    <t>철 검</t>
  </si>
  <si>
    <t>호미</t>
  </si>
  <si>
    <t>유성추</t>
  </si>
  <si>
    <t>녹철검</t>
  </si>
  <si>
    <t>10구</t>
  </si>
  <si>
    <t>지식</t>
  </si>
  <si>
    <t>10해</t>
  </si>
  <si>
    <t>의천검</t>
  </si>
  <si>
    <t>대검</t>
  </si>
  <si>
    <t>곡도</t>
  </si>
  <si>
    <t>장보</t>
  </si>
  <si>
    <t>장량</t>
  </si>
  <si>
    <t>10재</t>
  </si>
  <si>
    <t>1극</t>
  </si>
  <si>
    <t>백염부</t>
  </si>
  <si>
    <t>단극</t>
  </si>
  <si>
    <t>적로</t>
  </si>
  <si>
    <t>고정도</t>
  </si>
  <si>
    <t>적사창</t>
  </si>
  <si>
    <t>과도</t>
  </si>
  <si>
    <t>1간</t>
  </si>
  <si>
    <t>10억</t>
  </si>
  <si>
    <t>청철검</t>
  </si>
  <si>
    <t>장수</t>
  </si>
  <si>
    <t>초선</t>
  </si>
  <si>
    <t>동탁</t>
  </si>
  <si>
    <t>고순</t>
  </si>
  <si>
    <t>화웅</t>
  </si>
  <si>
    <t>장각</t>
  </si>
  <si>
    <t>왕윤</t>
  </si>
  <si>
    <t>이각</t>
  </si>
  <si>
    <t>여포</t>
  </si>
  <si>
    <t>장료</t>
  </si>
  <si>
    <t>진궁</t>
  </si>
  <si>
    <t>※ 시뮬레이팅 - 1단계를 기준으로 4배씩 증가</t>
  </si>
  <si>
    <t>Critical Damage Increase</t>
  </si>
  <si>
    <t>Critical Chance Increase</t>
  </si>
  <si>
    <t>Reduced weapon upgrade cost</t>
  </si>
  <si>
    <t>Reduced Boss Skill Latency</t>
  </si>
  <si>
    <t>Increase Attack Speed</t>
  </si>
  <si>
    <t>더 많은 식량을 획득 하는 화면입니다.</t>
  </si>
  <si>
    <t>Increase Attack Power</t>
  </si>
  <si>
    <t>Attack power increase</t>
  </si>
  <si>
    <t>Increase attack speed</t>
  </si>
  <si>
    <t>Reduce training time</t>
  </si>
  <si>
    <r>
      <t xml:space="preserve">570을 기준으로 </t>
    </r>
    <r>
      <rPr>
        <b/>
        <sz val="11"/>
        <color rgb="FFC00000"/>
        <rFont val="맑은 고딕"/>
        <family val="3"/>
        <charset val="129"/>
      </rPr>
      <t>1.15배씩</t>
    </r>
    <r>
      <rPr>
        <b/>
        <sz val="11"/>
        <color rgb="FF000000"/>
        <rFont val="맑은 고딕"/>
        <family val="3"/>
        <charset val="129"/>
      </rPr>
      <t xml:space="preserve"> HP 증가</t>
    </r>
  </si>
  <si>
    <t>각 30층 마다 존재
처치 시 도감에 등록</t>
  </si>
  <si>
    <t>Reduced training costs</t>
  </si>
  <si>
    <t>※ 상점 구성
- 무기 스킨
플레이어가 전투에서 필요한 버프와 무기의 스킨을 제공한다.
- 복장 스킨
플레이어의 복장만 교체될 뿐 추가적인 효과를 지급하지 않는다.</t>
    <phoneticPr fontId="15" type="noConversion"/>
  </si>
  <si>
    <t>UID</t>
    <phoneticPr fontId="15" type="noConversion"/>
  </si>
  <si>
    <t>string(ko_kr)</t>
    <phoneticPr fontId="15" type="noConversion"/>
  </si>
  <si>
    <t>cost</t>
    <phoneticPr fontId="15" type="noConversion"/>
  </si>
  <si>
    <t>ablilty</t>
    <phoneticPr fontId="15" type="noConversion"/>
  </si>
  <si>
    <t>ablilty(ko_kr)</t>
    <phoneticPr fontId="15" type="noConversion"/>
  </si>
  <si>
    <t>weapon_skin1</t>
    <phoneticPr fontId="15" type="noConversion"/>
  </si>
  <si>
    <t>weapon_skin2</t>
  </si>
  <si>
    <t>weapon_skin3</t>
  </si>
  <si>
    <t>weapon_skin4</t>
  </si>
  <si>
    <t>weapon_skin5</t>
  </si>
  <si>
    <t>짱돌</t>
    <phoneticPr fontId="15" type="noConversion"/>
  </si>
  <si>
    <t>도검</t>
    <phoneticPr fontId="15" type="noConversion"/>
  </si>
  <si>
    <t>사브르</t>
    <phoneticPr fontId="15" type="noConversion"/>
  </si>
  <si>
    <t>레이피어</t>
    <phoneticPr fontId="15" type="noConversion"/>
  </si>
  <si>
    <t>광선검</t>
    <phoneticPr fontId="15" type="noConversion"/>
  </si>
  <si>
    <t>gold</t>
    <phoneticPr fontId="15" type="noConversion"/>
  </si>
  <si>
    <t>Attack power increase (2%)</t>
    <phoneticPr fontId="15" type="noConversion"/>
  </si>
  <si>
    <t>Attack power increase (4%)</t>
    <phoneticPr fontId="15" type="noConversion"/>
  </si>
  <si>
    <t>Attack power increase (6%)</t>
    <phoneticPr fontId="15" type="noConversion"/>
  </si>
  <si>
    <t>Attack power increase (8%)</t>
    <phoneticPr fontId="15" type="noConversion"/>
  </si>
  <si>
    <t>Attack power increase (10%)</t>
    <phoneticPr fontId="15" type="noConversion"/>
  </si>
  <si>
    <t>공격력 2% 증가</t>
    <phoneticPr fontId="15" type="noConversion"/>
  </si>
  <si>
    <t>공격력 8% 증가</t>
  </si>
  <si>
    <t>공격력 10% 증가</t>
  </si>
  <si>
    <t>공격력 4% 증가</t>
    <phoneticPr fontId="15" type="noConversion"/>
  </si>
  <si>
    <t>공격력 6% 증가</t>
    <phoneticPr fontId="15" type="noConversion"/>
  </si>
  <si>
    <t>skin_1</t>
    <phoneticPr fontId="15" type="noConversion"/>
  </si>
  <si>
    <t>skin_2</t>
  </si>
  <si>
    <t>skin_3</t>
  </si>
  <si>
    <t>skin_4</t>
  </si>
  <si>
    <t>skin_5</t>
  </si>
  <si>
    <t>skin_6</t>
  </si>
  <si>
    <t>skin_7</t>
  </si>
  <si>
    <t>skin_8</t>
  </si>
  <si>
    <t>skin_9</t>
  </si>
  <si>
    <t>skin_10</t>
  </si>
  <si>
    <t>누더기 옷</t>
    <phoneticPr fontId="15" type="noConversion"/>
  </si>
  <si>
    <t>평민 옷</t>
    <phoneticPr fontId="15" type="noConversion"/>
  </si>
  <si>
    <t>상인 옷</t>
    <phoneticPr fontId="15" type="noConversion"/>
  </si>
  <si>
    <t>사냥꾼 옷</t>
    <phoneticPr fontId="15" type="noConversion"/>
  </si>
  <si>
    <t>철 갑옷</t>
    <phoneticPr fontId="15" type="noConversion"/>
  </si>
  <si>
    <t>수호 갑옷</t>
    <phoneticPr fontId="15" type="noConversion"/>
  </si>
  <si>
    <t>백호 갑옷</t>
    <phoneticPr fontId="15" type="noConversion"/>
  </si>
  <si>
    <t>황금 갑옷</t>
    <phoneticPr fontId="15" type="noConversion"/>
  </si>
  <si>
    <t>용포</t>
    <phoneticPr fontId="15" type="noConversion"/>
  </si>
  <si>
    <t>흑철 갑옷</t>
    <phoneticPr fontId="15" type="noConversion"/>
  </si>
  <si>
    <t>이런걸 누가 입어요? 제가 입죠</t>
    <phoneticPr fontId="15" type="noConversion"/>
  </si>
  <si>
    <t>농민의 피 땀 그리고 눈물..</t>
    <phoneticPr fontId="15" type="noConversion"/>
  </si>
  <si>
    <t>오늘도 평화로운 중고장터</t>
    <phoneticPr fontId="15" type="noConversion"/>
  </si>
  <si>
    <t>네놈을 추격해주마</t>
    <phoneticPr fontId="15" type="noConversion"/>
  </si>
  <si>
    <t>이제야 철들었네요</t>
    <phoneticPr fontId="15" type="noConversion"/>
  </si>
  <si>
    <t>도발이나 반격은 없습니다.</t>
    <phoneticPr fontId="15" type="noConversion"/>
  </si>
  <si>
    <t>여포랑 닮았다구요? 아닌데요</t>
    <phoneticPr fontId="15" type="noConversion"/>
  </si>
  <si>
    <t>흑기사 붐은 온다.</t>
    <phoneticPr fontId="15" type="noConversion"/>
  </si>
  <si>
    <t>곳곳에 이빨자국이 있다.</t>
    <phoneticPr fontId="15" type="noConversion"/>
  </si>
  <si>
    <t>성은이 망극하옵니다.</t>
    <phoneticPr fontId="15" type="noConversion"/>
  </si>
  <si>
    <t>Description</t>
    <phoneticPr fontId="15" type="noConversion"/>
  </si>
  <si>
    <t>condition(ko_kr)</t>
    <phoneticPr fontId="15" type="noConversion"/>
  </si>
  <si>
    <t>X</t>
    <phoneticPr fontId="15" type="noConversion"/>
  </si>
  <si>
    <t>흑철검(무기) 획득</t>
    <phoneticPr fontId="15" type="noConversion"/>
  </si>
  <si>
    <t>10스테이지 클리어</t>
    <phoneticPr fontId="15" type="noConversion"/>
  </si>
  <si>
    <t>철 검(무기) 획득</t>
    <phoneticPr fontId="15" type="noConversion"/>
  </si>
  <si>
    <t>여포 처치</t>
    <phoneticPr fontId="15" type="noConversion"/>
  </si>
  <si>
    <t>수색 50회 달성</t>
    <phoneticPr fontId="15" type="noConversion"/>
  </si>
  <si>
    <t>식량 1T 소지</t>
    <phoneticPr fontId="15" type="noConversion"/>
  </si>
  <si>
    <t>정원지 처치</t>
    <phoneticPr fontId="15" type="noConversion"/>
  </si>
  <si>
    <t>궁술 훈련(훈련) 구매</t>
    <phoneticPr fontId="15" type="noConversion"/>
  </si>
  <si>
    <t>옥새(스폐셜 보물) 획득</t>
    <phoneticPr fontId="15" type="noConversion"/>
  </si>
  <si>
    <t>※ 수색 구성
수색에 필요한 통행증은 3시간마다 1개씩 충전되며, 최대 7개까지 소지할 수 있다.
10명의 병사와 1명의 장수가 존재하며, 장수를 처치할시 확률적으로 스폐셜 보물, 지식, 금괴를 획득
※ 수색 보상 공식 (지식)
((7 + 스테이지 * 3) * 2 + 22 )
EX) 42 ▶ 48 ▶ 54 ▶ 60… ( 6씩 증가 )
※ 수색 보상 (금괴)
스테이지에 상관없이 1~5개 랜덤적으로 획득한다.</t>
    <phoneticPr fontId="15" type="noConversion"/>
  </si>
  <si>
    <t>지식 획득 공식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</si>
</sst>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0_);[Red]\(0\)"/>
    <numFmt numFmtId="178" formatCode="_-* #,##0.00_-;\-* #,##0.00_-;_-* &quot;-&quot;_-;_-@_-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C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b/>
      <sz val="11"/>
      <color rgb="FFC55A11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3B383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5353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8171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medium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4" fillId="0" borderId="0">
      <alignment vertical="center"/>
    </xf>
  </cellStyleXfs>
  <cellXfs count="193"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NumberFormat="1" applyFill="1" applyBorder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>
      <alignment vertical="center"/>
    </xf>
    <xf numFmtId="0" fontId="0" fillId="2" borderId="2" xfId="0" applyNumberFormat="1" applyFill="1" applyBorder="1">
      <alignment vertical="center"/>
    </xf>
    <xf numFmtId="0" fontId="0" fillId="2" borderId="3" xfId="0" applyNumberFormat="1" applyFill="1" applyBorder="1">
      <alignment vertical="center"/>
    </xf>
    <xf numFmtId="0" fontId="0" fillId="2" borderId="4" xfId="0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0" fontId="0" fillId="2" borderId="6" xfId="0" applyNumberFormat="1" applyFill="1" applyBorder="1">
      <alignment vertical="center"/>
    </xf>
    <xf numFmtId="0" fontId="0" fillId="2" borderId="7" xfId="0" applyNumberFormat="1" applyFill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0" borderId="1" xfId="0" applyNumberFormat="1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0" fontId="0" fillId="2" borderId="8" xfId="0" applyNumberFormat="1" applyFill="1" applyBorder="1">
      <alignment vertical="center"/>
    </xf>
    <xf numFmtId="0" fontId="0" fillId="2" borderId="9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right" vertical="center"/>
    </xf>
    <xf numFmtId="1" fontId="0" fillId="0" borderId="0" xfId="0" applyNumberForma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41" fontId="0" fillId="0" borderId="1" xfId="1" applyNumberFormat="1" applyFon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>
      <alignment vertical="center"/>
    </xf>
    <xf numFmtId="49" fontId="0" fillId="2" borderId="1" xfId="0" applyNumberFormat="1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right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41" fontId="0" fillId="2" borderId="1" xfId="1" applyNumberFormat="1" applyFont="1" applyFill="1" applyBorder="1" applyAlignment="1">
      <alignment horizontal="right" vertical="center"/>
    </xf>
    <xf numFmtId="41" fontId="0" fillId="2" borderId="1" xfId="1" applyNumberFormat="1" applyFont="1" applyFill="1" applyBorder="1" applyAlignment="1">
      <alignment vertical="center"/>
    </xf>
    <xf numFmtId="0" fontId="0" fillId="2" borderId="0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>
      <alignment vertical="center"/>
    </xf>
    <xf numFmtId="41" fontId="0" fillId="2" borderId="1" xfId="1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2" borderId="0" xfId="0" applyNumberForma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1" fontId="0" fillId="2" borderId="0" xfId="0" applyNumberFormat="1" applyFill="1" applyBorder="1" applyAlignment="1">
      <alignment vertical="center"/>
    </xf>
    <xf numFmtId="0" fontId="0" fillId="2" borderId="1" xfId="0" applyNumberFormat="1" applyFont="1" applyFill="1" applyBorder="1">
      <alignment vertical="center"/>
    </xf>
    <xf numFmtId="0" fontId="0" fillId="2" borderId="1" xfId="0" applyNumberFormat="1" applyFill="1" applyBorder="1" applyAlignment="1">
      <alignment horizontal="right" vertical="center"/>
    </xf>
    <xf numFmtId="0" fontId="0" fillId="2" borderId="1" xfId="0" applyNumberFormat="1" applyFill="1" applyBorder="1" applyAlignment="1">
      <alignment vertical="center"/>
    </xf>
    <xf numFmtId="1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0" xfId="0" applyNumberFormat="1" applyFont="1" applyFill="1" applyBorder="1">
      <alignment vertical="center"/>
    </xf>
    <xf numFmtId="1" fontId="0" fillId="2" borderId="0" xfId="0" applyNumberFormat="1" applyFill="1" applyBorder="1">
      <alignment vertical="center"/>
    </xf>
    <xf numFmtId="0" fontId="0" fillId="2" borderId="10" xfId="0" applyNumberForma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>
      <alignment vertical="center"/>
    </xf>
    <xf numFmtId="0" fontId="0" fillId="2" borderId="1" xfId="0" quotePrefix="1" applyNumberFormat="1" applyFill="1" applyBorder="1" applyAlignment="1">
      <alignment horizontal="right" vertical="center"/>
    </xf>
    <xf numFmtId="1" fontId="0" fillId="2" borderId="1" xfId="0" quotePrefix="1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vertical="center"/>
    </xf>
    <xf numFmtId="0" fontId="0" fillId="2" borderId="11" xfId="0" applyNumberFormat="1" applyFill="1" applyBorder="1">
      <alignment vertical="center"/>
    </xf>
    <xf numFmtId="0" fontId="2" fillId="4" borderId="10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0" fillId="2" borderId="12" xfId="0" applyNumberFormat="1" applyFill="1" applyBorder="1" applyAlignment="1">
      <alignment vertical="center"/>
    </xf>
    <xf numFmtId="0" fontId="2" fillId="2" borderId="13" xfId="0" applyNumberFormat="1" applyFont="1" applyFill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left" vertical="center" wrapText="1"/>
    </xf>
    <xf numFmtId="0" fontId="2" fillId="10" borderId="0" xfId="0" applyNumberFormat="1" applyFont="1" applyFill="1" applyAlignment="1">
      <alignment horizontal="center" vertical="center"/>
    </xf>
    <xf numFmtId="0" fontId="4" fillId="7" borderId="14" xfId="0" applyNumberFormat="1" applyFont="1" applyFill="1" applyBorder="1" applyAlignment="1">
      <alignment horizontal="center" vertical="center" wrapText="1"/>
    </xf>
    <xf numFmtId="0" fontId="4" fillId="7" borderId="15" xfId="0" applyNumberFormat="1" applyFont="1" applyFill="1" applyBorder="1" applyAlignment="1">
      <alignment horizontal="center" vertical="center" wrapText="1"/>
    </xf>
    <xf numFmtId="0" fontId="4" fillId="7" borderId="16" xfId="0" applyNumberFormat="1" applyFont="1" applyFill="1" applyBorder="1" applyAlignment="1">
      <alignment horizontal="center" vertical="center" wrapText="1"/>
    </xf>
    <xf numFmtId="0" fontId="0" fillId="11" borderId="17" xfId="0" applyNumberForma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right" vertical="center"/>
    </xf>
    <xf numFmtId="0" fontId="5" fillId="11" borderId="18" xfId="0" applyNumberFormat="1" applyFont="1" applyFill="1" applyBorder="1" applyAlignment="1">
      <alignment horizontal="center" vertical="center" wrapText="1"/>
    </xf>
    <xf numFmtId="0" fontId="0" fillId="2" borderId="19" xfId="0" applyNumberFormat="1" applyFill="1" applyBorder="1" applyAlignment="1">
      <alignment horizontal="right" vertical="center"/>
    </xf>
    <xf numFmtId="0" fontId="5" fillId="11" borderId="17" xfId="0" applyNumberFormat="1" applyFont="1" applyFill="1" applyBorder="1" applyAlignment="1">
      <alignment horizontal="center" vertical="center" wrapText="1"/>
    </xf>
    <xf numFmtId="0" fontId="5" fillId="11" borderId="20" xfId="0" applyNumberFormat="1" applyFont="1" applyFill="1" applyBorder="1" applyAlignment="1">
      <alignment horizontal="center" vertical="center" wrapText="1"/>
    </xf>
    <xf numFmtId="0" fontId="0" fillId="2" borderId="21" xfId="0" applyNumberFormat="1" applyFill="1" applyBorder="1" applyAlignment="1">
      <alignment horizontal="right" vertical="center"/>
    </xf>
    <xf numFmtId="0" fontId="5" fillId="11" borderId="21" xfId="0" applyNumberFormat="1" applyFont="1" applyFill="1" applyBorder="1" applyAlignment="1">
      <alignment horizontal="center" vertical="center" wrapText="1"/>
    </xf>
    <xf numFmtId="0" fontId="0" fillId="2" borderId="22" xfId="0" applyNumberFormat="1" applyFill="1" applyBorder="1" applyAlignment="1">
      <alignment horizontal="right" vertical="center"/>
    </xf>
    <xf numFmtId="0" fontId="2" fillId="8" borderId="2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vertical="center"/>
    </xf>
    <xf numFmtId="0" fontId="0" fillId="12" borderId="1" xfId="0" applyNumberFormat="1" applyFill="1" applyBorder="1" applyAlignment="1">
      <alignment horizontal="center" vertical="center"/>
    </xf>
    <xf numFmtId="0" fontId="0" fillId="12" borderId="1" xfId="0" applyNumberFormat="1" applyFill="1" applyBorder="1">
      <alignment vertical="center"/>
    </xf>
    <xf numFmtId="0" fontId="6" fillId="2" borderId="0" xfId="0" quotePrefix="1" applyNumberFormat="1" applyFont="1" applyFill="1">
      <alignment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left" vertical="center"/>
    </xf>
    <xf numFmtId="1" fontId="0" fillId="2" borderId="1" xfId="0" applyNumberFormat="1" applyFill="1" applyBorder="1">
      <alignment vertical="center"/>
    </xf>
    <xf numFmtId="1" fontId="0" fillId="0" borderId="1" xfId="0" applyNumberForma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17" borderId="0" xfId="0" applyNumberFormat="1" applyFill="1">
      <alignment vertical="center"/>
    </xf>
    <xf numFmtId="0" fontId="0" fillId="17" borderId="0" xfId="0" applyNumberFormat="1" applyFill="1" applyAlignment="1">
      <alignment vertical="center"/>
    </xf>
    <xf numFmtId="0" fontId="1" fillId="17" borderId="0" xfId="0" applyNumberFormat="1" applyFont="1" applyFill="1">
      <alignment vertical="center"/>
    </xf>
    <xf numFmtId="0" fontId="17" fillId="19" borderId="1" xfId="0" applyNumberFormat="1" applyFont="1" applyFill="1" applyBorder="1" applyAlignment="1">
      <alignment horizontal="center" vertical="center"/>
    </xf>
    <xf numFmtId="0" fontId="1" fillId="17" borderId="1" xfId="0" applyNumberFormat="1" applyFont="1" applyFill="1" applyBorder="1">
      <alignment vertical="center"/>
    </xf>
    <xf numFmtId="0" fontId="0" fillId="17" borderId="1" xfId="0" applyNumberFormat="1" applyFill="1" applyBorder="1">
      <alignment vertical="center"/>
    </xf>
    <xf numFmtId="0" fontId="1" fillId="17" borderId="1" xfId="0" applyNumberFormat="1" applyFont="1" applyFill="1" applyBorder="1" applyAlignment="1">
      <alignment horizontal="center" vertical="center"/>
    </xf>
    <xf numFmtId="0" fontId="18" fillId="19" borderId="0" xfId="0" applyNumberFormat="1" applyFont="1" applyFill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2" fillId="2" borderId="0" xfId="0" applyNumberFormat="1" applyFont="1" applyFill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 wrapText="1"/>
    </xf>
    <xf numFmtId="0" fontId="3" fillId="13" borderId="0" xfId="0" applyNumberFormat="1" applyFont="1" applyFill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2" borderId="32" xfId="0" applyNumberFormat="1" applyFill="1" applyBorder="1" applyAlignment="1">
      <alignment horizontal="center" vertical="center"/>
    </xf>
    <xf numFmtId="0" fontId="0" fillId="2" borderId="33" xfId="0" applyNumberFormat="1" applyFill="1" applyBorder="1" applyAlignment="1">
      <alignment horizontal="center" vertical="center"/>
    </xf>
    <xf numFmtId="0" fontId="0" fillId="2" borderId="34" xfId="0" applyNumberFormat="1" applyFill="1" applyBorder="1" applyAlignment="1">
      <alignment horizontal="left" vertical="center" wrapText="1"/>
    </xf>
    <xf numFmtId="0" fontId="0" fillId="2" borderId="35" xfId="0" applyNumberFormat="1" applyFill="1" applyBorder="1" applyAlignment="1">
      <alignment horizontal="left" vertical="center" wrapText="1"/>
    </xf>
    <xf numFmtId="0" fontId="0" fillId="2" borderId="34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35" xfId="0" applyNumberForma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/>
    </xf>
    <xf numFmtId="0" fontId="2" fillId="2" borderId="26" xfId="0" applyNumberFormat="1" applyFont="1" applyFill="1" applyBorder="1" applyAlignment="1">
      <alignment horizontal="center" vertical="center"/>
    </xf>
    <xf numFmtId="0" fontId="2" fillId="2" borderId="29" xfId="0" applyNumberFormat="1" applyFont="1" applyFill="1" applyBorder="1" applyAlignment="1">
      <alignment horizontal="center" vertical="center"/>
    </xf>
    <xf numFmtId="0" fontId="2" fillId="2" borderId="31" xfId="0" applyNumberFormat="1" applyFont="1" applyFill="1" applyBorder="1" applyAlignment="1">
      <alignment horizontal="center" vertical="center"/>
    </xf>
    <xf numFmtId="0" fontId="2" fillId="6" borderId="24" xfId="0" applyNumberFormat="1" applyFont="1" applyFill="1" applyBorder="1" applyAlignment="1">
      <alignment horizontal="left" vertical="center" wrapText="1"/>
    </xf>
    <xf numFmtId="0" fontId="2" fillId="6" borderId="25" xfId="0" applyNumberFormat="1" applyFont="1" applyFill="1" applyBorder="1" applyAlignment="1">
      <alignment horizontal="left" vertical="center" wrapText="1"/>
    </xf>
    <xf numFmtId="0" fontId="2" fillId="6" borderId="26" xfId="0" applyNumberFormat="1" applyFont="1" applyFill="1" applyBorder="1" applyAlignment="1">
      <alignment horizontal="left" vertical="center" wrapText="1"/>
    </xf>
    <xf numFmtId="0" fontId="2" fillId="6" borderId="27" xfId="0" applyNumberFormat="1" applyFont="1" applyFill="1" applyBorder="1" applyAlignment="1">
      <alignment horizontal="left" vertical="center" wrapText="1"/>
    </xf>
    <xf numFmtId="0" fontId="2" fillId="6" borderId="0" xfId="0" applyNumberFormat="1" applyFont="1" applyFill="1" applyBorder="1" applyAlignment="1">
      <alignment horizontal="left" vertical="center" wrapText="1"/>
    </xf>
    <xf numFmtId="0" fontId="2" fillId="6" borderId="28" xfId="0" applyNumberFormat="1" applyFont="1" applyFill="1" applyBorder="1" applyAlignment="1">
      <alignment horizontal="left" vertical="center" wrapText="1"/>
    </xf>
    <xf numFmtId="0" fontId="2" fillId="6" borderId="29" xfId="0" applyNumberFormat="1" applyFont="1" applyFill="1" applyBorder="1" applyAlignment="1">
      <alignment horizontal="left" vertical="center" wrapText="1"/>
    </xf>
    <xf numFmtId="0" fontId="2" fillId="6" borderId="30" xfId="0" applyNumberFormat="1" applyFont="1" applyFill="1" applyBorder="1" applyAlignment="1">
      <alignment horizontal="left" vertical="center" wrapText="1"/>
    </xf>
    <xf numFmtId="0" fontId="2" fillId="6" borderId="31" xfId="0" applyNumberFormat="1" applyFont="1" applyFill="1" applyBorder="1" applyAlignment="1">
      <alignment horizontal="left" vertical="center" wrapText="1"/>
    </xf>
    <xf numFmtId="0" fontId="0" fillId="14" borderId="23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0" fontId="2" fillId="2" borderId="23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4" borderId="24" xfId="0" applyNumberFormat="1" applyFont="1" applyFill="1" applyBorder="1" applyAlignment="1">
      <alignment horizontal="left" vertical="center" wrapText="1"/>
    </xf>
    <xf numFmtId="0" fontId="0" fillId="4" borderId="25" xfId="0" applyNumberFormat="1" applyFont="1" applyFill="1" applyBorder="1" applyAlignment="1">
      <alignment horizontal="left" vertical="center" wrapText="1"/>
    </xf>
    <xf numFmtId="0" fontId="0" fillId="4" borderId="26" xfId="0" applyNumberFormat="1" applyFont="1" applyFill="1" applyBorder="1" applyAlignment="1">
      <alignment horizontal="left" vertical="center" wrapText="1"/>
    </xf>
    <xf numFmtId="0" fontId="0" fillId="4" borderId="27" xfId="0" applyNumberFormat="1" applyFont="1" applyFill="1" applyBorder="1" applyAlignment="1">
      <alignment horizontal="left" vertical="center" wrapText="1"/>
    </xf>
    <xf numFmtId="0" fontId="0" fillId="4" borderId="0" xfId="0" applyNumberFormat="1" applyFont="1" applyFill="1" applyBorder="1" applyAlignment="1">
      <alignment horizontal="left" vertical="center" wrapText="1"/>
    </xf>
    <xf numFmtId="0" fontId="0" fillId="4" borderId="28" xfId="0" applyNumberFormat="1" applyFont="1" applyFill="1" applyBorder="1" applyAlignment="1">
      <alignment horizontal="left" vertical="center" wrapText="1"/>
    </xf>
    <xf numFmtId="0" fontId="0" fillId="4" borderId="29" xfId="0" applyNumberFormat="1" applyFont="1" applyFill="1" applyBorder="1" applyAlignment="1">
      <alignment horizontal="left" vertical="center" wrapText="1"/>
    </xf>
    <xf numFmtId="0" fontId="0" fillId="4" borderId="30" xfId="0" applyNumberFormat="1" applyFont="1" applyFill="1" applyBorder="1" applyAlignment="1">
      <alignment horizontal="left" vertical="center" wrapText="1"/>
    </xf>
    <xf numFmtId="0" fontId="0" fillId="4" borderId="31" xfId="0" applyNumberFormat="1" applyFont="1" applyFill="1" applyBorder="1" applyAlignment="1">
      <alignment horizontal="left" vertical="center" wrapText="1"/>
    </xf>
    <xf numFmtId="0" fontId="2" fillId="10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34" xfId="0" applyNumberFormat="1" applyFont="1" applyFill="1" applyBorder="1" applyAlignment="1">
      <alignment horizontal="center" vertical="center" wrapText="1"/>
    </xf>
    <xf numFmtId="0" fontId="2" fillId="2" borderId="35" xfId="0" applyNumberFormat="1" applyFont="1" applyFill="1" applyBorder="1" applyAlignment="1">
      <alignment horizontal="center" vertical="center" wrapText="1"/>
    </xf>
    <xf numFmtId="0" fontId="3" fillId="15" borderId="1" xfId="0" applyNumberFormat="1" applyFont="1" applyFill="1" applyBorder="1" applyAlignment="1">
      <alignment horizontal="center" vertical="center"/>
    </xf>
    <xf numFmtId="0" fontId="0" fillId="2" borderId="23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6" borderId="24" xfId="0" applyNumberFormat="1" applyFont="1" applyFill="1" applyBorder="1" applyAlignment="1">
      <alignment horizontal="left" vertical="center" wrapText="1"/>
    </xf>
    <xf numFmtId="0" fontId="0" fillId="6" borderId="25" xfId="0" applyNumberFormat="1" applyFont="1" applyFill="1" applyBorder="1" applyAlignment="1">
      <alignment horizontal="left" vertical="center" wrapText="1"/>
    </xf>
    <xf numFmtId="0" fontId="0" fillId="6" borderId="26" xfId="0" applyNumberFormat="1" applyFont="1" applyFill="1" applyBorder="1" applyAlignment="1">
      <alignment horizontal="left" vertical="center" wrapText="1"/>
    </xf>
    <xf numFmtId="0" fontId="0" fillId="6" borderId="27" xfId="0" applyNumberFormat="1" applyFont="1" applyFill="1" applyBorder="1" applyAlignment="1">
      <alignment horizontal="left" vertical="center" wrapText="1"/>
    </xf>
    <xf numFmtId="0" fontId="0" fillId="6" borderId="0" xfId="0" applyNumberFormat="1" applyFont="1" applyFill="1" applyBorder="1" applyAlignment="1">
      <alignment horizontal="left" vertical="center" wrapText="1"/>
    </xf>
    <xf numFmtId="0" fontId="0" fillId="6" borderId="28" xfId="0" applyNumberFormat="1" applyFont="1" applyFill="1" applyBorder="1" applyAlignment="1">
      <alignment horizontal="left" vertical="center" wrapText="1"/>
    </xf>
    <xf numFmtId="0" fontId="0" fillId="6" borderId="29" xfId="0" applyNumberFormat="1" applyFont="1" applyFill="1" applyBorder="1" applyAlignment="1">
      <alignment horizontal="left" vertical="center" wrapText="1"/>
    </xf>
    <xf numFmtId="0" fontId="0" fillId="6" borderId="30" xfId="0" applyNumberFormat="1" applyFont="1" applyFill="1" applyBorder="1" applyAlignment="1">
      <alignment horizontal="left" vertical="center" wrapText="1"/>
    </xf>
    <xf numFmtId="0" fontId="0" fillId="6" borderId="3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2" fillId="6" borderId="23" xfId="0" applyNumberFormat="1" applyFont="1" applyFill="1" applyBorder="1" applyAlignment="1">
      <alignment horizontal="center" vertical="center"/>
    </xf>
    <xf numFmtId="0" fontId="2" fillId="6" borderId="13" xfId="0" applyNumberFormat="1" applyFont="1" applyFill="1" applyBorder="1" applyAlignment="1">
      <alignment horizontal="center" vertical="center"/>
    </xf>
    <xf numFmtId="0" fontId="2" fillId="6" borderId="10" xfId="0" applyNumberFormat="1" applyFon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16" borderId="23" xfId="0" applyNumberFormat="1" applyFont="1" applyFill="1" applyBorder="1" applyAlignment="1">
      <alignment horizontal="center" vertical="center"/>
    </xf>
    <xf numFmtId="0" fontId="0" fillId="16" borderId="13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2" fillId="18" borderId="24" xfId="0" applyNumberFormat="1" applyFont="1" applyFill="1" applyBorder="1" applyAlignment="1">
      <alignment vertical="center" wrapText="1"/>
    </xf>
    <xf numFmtId="0" fontId="2" fillId="18" borderId="25" xfId="0" applyNumberFormat="1" applyFont="1" applyFill="1" applyBorder="1" applyAlignment="1">
      <alignment vertical="center" wrapText="1"/>
    </xf>
    <xf numFmtId="0" fontId="2" fillId="18" borderId="26" xfId="0" applyNumberFormat="1" applyFont="1" applyFill="1" applyBorder="1" applyAlignment="1">
      <alignment vertical="center" wrapText="1"/>
    </xf>
    <xf numFmtId="0" fontId="2" fillId="18" borderId="27" xfId="0" applyNumberFormat="1" applyFont="1" applyFill="1" applyBorder="1" applyAlignment="1">
      <alignment vertical="center" wrapText="1"/>
    </xf>
    <xf numFmtId="0" fontId="2" fillId="18" borderId="0" xfId="0" applyNumberFormat="1" applyFont="1" applyFill="1" applyBorder="1" applyAlignment="1">
      <alignment vertical="center" wrapText="1"/>
    </xf>
    <xf numFmtId="0" fontId="2" fillId="18" borderId="28" xfId="0" applyNumberFormat="1" applyFont="1" applyFill="1" applyBorder="1" applyAlignment="1">
      <alignment vertical="center" wrapText="1"/>
    </xf>
    <xf numFmtId="0" fontId="2" fillId="18" borderId="29" xfId="0" applyNumberFormat="1" applyFont="1" applyFill="1" applyBorder="1" applyAlignment="1">
      <alignment vertical="center" wrapText="1"/>
    </xf>
    <xf numFmtId="0" fontId="2" fillId="18" borderId="30" xfId="0" applyNumberFormat="1" applyFont="1" applyFill="1" applyBorder="1" applyAlignment="1">
      <alignment vertical="center" wrapText="1"/>
    </xf>
    <xf numFmtId="0" fontId="2" fillId="18" borderId="31" xfId="0" applyNumberFormat="1" applyFont="1" applyFill="1" applyBorder="1" applyAlignment="1">
      <alignment vertical="center" wrapText="1"/>
    </xf>
    <xf numFmtId="0" fontId="2" fillId="3" borderId="34" xfId="0" applyNumberFormat="1" applyFont="1" applyFill="1" applyBorder="1" applyAlignment="1">
      <alignment horizontal="center" vertical="center"/>
    </xf>
    <xf numFmtId="0" fontId="18" fillId="19" borderId="1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가격 증가 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~ 9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시스템'!$C$17:$L$17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10</c:v>
                </c:pt>
                <c:pt idx="2">
                  <c:v>11.200000000000001</c:v>
                </c:pt>
                <c:pt idx="3">
                  <c:v>12.544000000000002</c:v>
                </c:pt>
                <c:pt idx="4">
                  <c:v>14.049280000000003</c:v>
                </c:pt>
                <c:pt idx="5">
                  <c:v>15.735193600000004</c:v>
                </c:pt>
                <c:pt idx="6">
                  <c:v>17.623416832000007</c:v>
                </c:pt>
                <c:pt idx="7">
                  <c:v>19.738226851840011</c:v>
                </c:pt>
                <c:pt idx="8">
                  <c:v>22.106814074060814</c:v>
                </c:pt>
                <c:pt idx="9">
                  <c:v>24.759631762948114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9-4A62-891F-AF5913D404AF}"/>
            </c:ext>
          </c:extLst>
        </c:ser>
        <c:ser>
          <c:idx val="1"/>
          <c:order val="1"/>
          <c:tx>
            <c:v>10 ~ 19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시스템'!$C$18:$L$18</c:f>
              <c:numCache>
                <c:formatCode>0</c:formatCode>
                <c:ptCount val="10"/>
                <c:pt idx="0">
                  <c:v>27.730787574501889</c:v>
                </c:pt>
                <c:pt idx="1">
                  <c:v>31.058482083442119</c:v>
                </c:pt>
                <c:pt idx="2">
                  <c:v>34.785499933455178</c:v>
                </c:pt>
                <c:pt idx="3">
                  <c:v>38.959759925469804</c:v>
                </c:pt>
                <c:pt idx="4">
                  <c:v>43.634931116526182</c:v>
                </c:pt>
                <c:pt idx="5">
                  <c:v>48.87112285050933</c:v>
                </c:pt>
                <c:pt idx="6">
                  <c:v>54.735657592570455</c:v>
                </c:pt>
                <c:pt idx="7">
                  <c:v>61.303936503678912</c:v>
                </c:pt>
                <c:pt idx="8">
                  <c:v>68.660408884120386</c:v>
                </c:pt>
                <c:pt idx="9">
                  <c:v>76.899657950214845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9-4A62-891F-AF5913D404AF}"/>
            </c:ext>
          </c:extLst>
        </c:ser>
        <c:ser>
          <c:idx val="2"/>
          <c:order val="2"/>
          <c:tx>
            <c:v>20 ~ 29</c:v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시스템'!$C$19:$L$19</c:f>
              <c:numCache>
                <c:formatCode>0</c:formatCode>
                <c:ptCount val="10"/>
                <c:pt idx="0">
                  <c:v>86.127616904240639</c:v>
                </c:pt>
                <c:pt idx="1">
                  <c:v>96.462930932749529</c:v>
                </c:pt>
                <c:pt idx="2">
                  <c:v>108.03848264467948</c:v>
                </c:pt>
                <c:pt idx="3">
                  <c:v>121.00310056204103</c:v>
                </c:pt>
                <c:pt idx="4">
                  <c:v>135.52347262948595</c:v>
                </c:pt>
                <c:pt idx="5">
                  <c:v>151.78628934502427</c:v>
                </c:pt>
                <c:pt idx="6">
                  <c:v>170.00064406642721</c:v>
                </c:pt>
                <c:pt idx="7">
                  <c:v>190.40072135439848</c:v>
                </c:pt>
                <c:pt idx="8">
                  <c:v>213.24880791692632</c:v>
                </c:pt>
                <c:pt idx="9">
                  <c:v>238.83866486695752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9-4A62-891F-AF5913D404AF}"/>
            </c:ext>
          </c:extLst>
        </c:ser>
        <c:ser>
          <c:idx val="3"/>
          <c:order val="3"/>
          <c:tx>
            <c:v>30 ~ 39</c:v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시스템'!$C$20:$L$20</c:f>
              <c:numCache>
                <c:formatCode>0</c:formatCode>
                <c:ptCount val="10"/>
                <c:pt idx="0">
                  <c:v>267.49930465099243</c:v>
                </c:pt>
                <c:pt idx="1">
                  <c:v>299.59922120911153</c:v>
                </c:pt>
                <c:pt idx="2">
                  <c:v>335.55112775420497</c:v>
                </c:pt>
                <c:pt idx="3">
                  <c:v>375.81726308470962</c:v>
                </c:pt>
                <c:pt idx="4">
                  <c:v>420.91533465487481</c:v>
                </c:pt>
                <c:pt idx="5">
                  <c:v>471.42517481345982</c:v>
                </c:pt>
                <c:pt idx="6">
                  <c:v>527.99619579107502</c:v>
                </c:pt>
                <c:pt idx="7">
                  <c:v>591.35573928600411</c:v>
                </c:pt>
                <c:pt idx="8">
                  <c:v>662.31842800032462</c:v>
                </c:pt>
                <c:pt idx="9">
                  <c:v>741.79663936036366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9-4A62-891F-AF5913D404AF}"/>
            </c:ext>
          </c:extLst>
        </c:ser>
        <c:ser>
          <c:idx val="4"/>
          <c:order val="4"/>
          <c:tx>
            <c:v>40 ~ 49</c:v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시스템'!$C$21:$L$21</c:f>
              <c:numCache>
                <c:formatCode>0</c:formatCode>
                <c:ptCount val="10"/>
                <c:pt idx="0">
                  <c:v>830.81223608360733</c:v>
                </c:pt>
                <c:pt idx="1">
                  <c:v>930.50970441364029</c:v>
                </c:pt>
                <c:pt idx="2">
                  <c:v>1042.1708689432771</c:v>
                </c:pt>
                <c:pt idx="3">
                  <c:v>1167.2313732164705</c:v>
                </c:pt>
                <c:pt idx="4">
                  <c:v>1307.2991380024471</c:v>
                </c:pt>
                <c:pt idx="5">
                  <c:v>1464.1750345627408</c:v>
                </c:pt>
                <c:pt idx="6">
                  <c:v>1639.87603871027</c:v>
                </c:pt>
                <c:pt idx="7">
                  <c:v>1836.6611633555026</c:v>
                </c:pt>
                <c:pt idx="8">
                  <c:v>2057.0605029581629</c:v>
                </c:pt>
                <c:pt idx="9">
                  <c:v>2303.9077633131428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9-4A62-891F-AF5913D404AF}"/>
            </c:ext>
          </c:extLst>
        </c:ser>
        <c:ser>
          <c:idx val="5"/>
          <c:order val="5"/>
          <c:tx>
            <c:v>50 ~ 59</c:v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시스템'!$C$22:$L$22</c:f>
              <c:numCache>
                <c:formatCode>0</c:formatCode>
                <c:ptCount val="10"/>
                <c:pt idx="0">
                  <c:v>2580.3766949107203</c:v>
                </c:pt>
                <c:pt idx="1">
                  <c:v>2890.0218983000068</c:v>
                </c:pt>
                <c:pt idx="2">
                  <c:v>3236.824526096008</c:v>
                </c:pt>
                <c:pt idx="3">
                  <c:v>3625.2434692275292</c:v>
                </c:pt>
                <c:pt idx="4">
                  <c:v>4060.2726855348333</c:v>
                </c:pt>
                <c:pt idx="5">
                  <c:v>4547.5054077990135</c:v>
                </c:pt>
                <c:pt idx="6">
                  <c:v>5093.2060567348954</c:v>
                </c:pt>
                <c:pt idx="7">
                  <c:v>5704.3907835430837</c:v>
                </c:pt>
                <c:pt idx="8">
                  <c:v>6388.9176775682545</c:v>
                </c:pt>
                <c:pt idx="9">
                  <c:v>7155.587798876446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9-4A62-891F-AF5913D404AF}"/>
            </c:ext>
          </c:extLst>
        </c:ser>
        <c:ser>
          <c:idx val="6"/>
          <c:order val="6"/>
          <c:tx>
            <c:v>60 ~ 69</c:v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시스템'!$C$23:$L$23</c:f>
              <c:numCache>
                <c:formatCode>0</c:formatCode>
                <c:ptCount val="10"/>
                <c:pt idx="0">
                  <c:v>8014.2583347416203</c:v>
                </c:pt>
                <c:pt idx="1">
                  <c:v>8975.9693349106165</c:v>
                </c:pt>
                <c:pt idx="2">
                  <c:v>10053.085655099891</c:v>
                </c:pt>
                <c:pt idx="3">
                  <c:v>11259.455933711879</c:v>
                </c:pt>
                <c:pt idx="4">
                  <c:v>12610.590645757306</c:v>
                </c:pt>
                <c:pt idx="5">
                  <c:v>14123.861523248184</c:v>
                </c:pt>
                <c:pt idx="6">
                  <c:v>15818.724906037967</c:v>
                </c:pt>
                <c:pt idx="7">
                  <c:v>17716.971894762526</c:v>
                </c:pt>
                <c:pt idx="8">
                  <c:v>19843.00852213403</c:v>
                </c:pt>
                <c:pt idx="9">
                  <c:v>22224.169544790115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9-4A62-891F-AF5913D404AF}"/>
            </c:ext>
          </c:extLst>
        </c:ser>
        <c:ser>
          <c:idx val="7"/>
          <c:order val="7"/>
          <c:tx>
            <c:v>70 ~ 79</c:v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시스템'!$C$24:$L$24</c:f>
              <c:numCache>
                <c:formatCode>0</c:formatCode>
                <c:ptCount val="10"/>
                <c:pt idx="0">
                  <c:v>24891.06989016493</c:v>
                </c:pt>
                <c:pt idx="1">
                  <c:v>27877.998276984723</c:v>
                </c:pt>
                <c:pt idx="2">
                  <c:v>31223.358070222894</c:v>
                </c:pt>
                <c:pt idx="3">
                  <c:v>34970.161038649647</c:v>
                </c:pt>
                <c:pt idx="4">
                  <c:v>39166.580363287605</c:v>
                </c:pt>
                <c:pt idx="5">
                  <c:v>43866.570006882124</c:v>
                </c:pt>
                <c:pt idx="6">
                  <c:v>49130.558407707984</c:v>
                </c:pt>
                <c:pt idx="7">
                  <c:v>55026.225416632944</c:v>
                </c:pt>
                <c:pt idx="8">
                  <c:v>61629.372466628905</c:v>
                </c:pt>
                <c:pt idx="9">
                  <c:v>69024.897162624387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9-4A62-891F-AF5913D404AF}"/>
            </c:ext>
          </c:extLst>
        </c:ser>
        <c:ser>
          <c:idx val="8"/>
          <c:order val="8"/>
          <c:tx>
            <c:v>80 ~ 89</c:v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시스템'!$C$25:$L$25</c:f>
              <c:numCache>
                <c:formatCode>0</c:formatCode>
                <c:ptCount val="10"/>
                <c:pt idx="0">
                  <c:v>77307.884822139327</c:v>
                </c:pt>
                <c:pt idx="1">
                  <c:v>86584.831000796054</c:v>
                </c:pt>
                <c:pt idx="2">
                  <c:v>96975.010720891587</c:v>
                </c:pt>
                <c:pt idx="3">
                  <c:v>108612.01200739859</c:v>
                </c:pt>
                <c:pt idx="4">
                  <c:v>121645.45344828643</c:v>
                </c:pt>
                <c:pt idx="5">
                  <c:v>136242.90786208081</c:v>
                </c:pt>
                <c:pt idx="6">
                  <c:v>152592.05680553053</c:v>
                </c:pt>
                <c:pt idx="7">
                  <c:v>170903.1036221942</c:v>
                </c:pt>
                <c:pt idx="8">
                  <c:v>191411.47605685753</c:v>
                </c:pt>
                <c:pt idx="9">
                  <c:v>214380.85318368045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9-4A62-891F-AF5913D404AF}"/>
            </c:ext>
          </c:extLst>
        </c:ser>
        <c:ser>
          <c:idx val="9"/>
          <c:order val="9"/>
          <c:tx>
            <c:v>90 ~ 99</c:v>
          </c:tx>
          <c:spPr>
            <a:ln w="28575" cap="rnd" cmpd="sng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시스템'!$C$26:$L$26</c:f>
              <c:numCache>
                <c:formatCode>0</c:formatCode>
                <c:ptCount val="10"/>
                <c:pt idx="0">
                  <c:v>240106.55556572211</c:v>
                </c:pt>
                <c:pt idx="1">
                  <c:v>268919.34223360877</c:v>
                </c:pt>
                <c:pt idx="2">
                  <c:v>301189.66330164182</c:v>
                </c:pt>
                <c:pt idx="3">
                  <c:v>337332.42289783887</c:v>
                </c:pt>
                <c:pt idx="4">
                  <c:v>377812.31364557956</c:v>
                </c:pt>
                <c:pt idx="5">
                  <c:v>423149.79128304916</c:v>
                </c:pt>
                <c:pt idx="6">
                  <c:v>473927.76623701508</c:v>
                </c:pt>
                <c:pt idx="7">
                  <c:v>530799.09818545694</c:v>
                </c:pt>
                <c:pt idx="8">
                  <c:v>594494.98996771185</c:v>
                </c:pt>
                <c:pt idx="9">
                  <c:v>665834.38876383728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9-4A62-891F-AF5913D4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90576"/>
        <c:axId val="228178944"/>
      </c:lineChart>
      <c:catAx>
        <c:axId val="27419057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레벨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5.6873798370361328E-2"/>
              <c:y val="0.88189721107482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28178944"/>
        <c:crosses val="autoZero"/>
        <c:auto val="1"/>
        <c:lblAlgn val="ctr"/>
        <c:lblOffset val="100"/>
        <c:tickMarkSkip val="1"/>
        <c:noMultiLvlLbl val="0"/>
      </c:catAx>
      <c:valAx>
        <c:axId val="2281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7419057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911149263382"/>
          <c:y val="0.86313813924789429"/>
          <c:w val="0.70541775226593018"/>
          <c:h val="7.789912074804306E-2"/>
        </c:manualLayout>
      </c:layout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'보물 시스템'!$C$16:$C$25</c:f>
              <c:numCache>
                <c:formatCode>0</c:formatCode>
                <c:ptCount val="10"/>
                <c:pt idx="0">
                  <c:v>0</c:v>
                </c:pt>
                <c:pt idx="1">
                  <c:v>407.49960937500003</c:v>
                </c:pt>
                <c:pt idx="2">
                  <c:v>729.76973679133175</c:v>
                </c:pt>
                <c:pt idx="3">
                  <c:v>1306.9064521394416</c:v>
                </c:pt>
                <c:pt idx="4">
                  <c:v>2340.4704094109138</c:v>
                </c:pt>
                <c:pt idx="5">
                  <c:v>4191.4260415202471</c:v>
                </c:pt>
                <c:pt idx="6">
                  <c:v>7506.2056716862708</c:v>
                </c:pt>
                <c:pt idx="7">
                  <c:v>13442.471136916269</c:v>
                </c:pt>
                <c:pt idx="8">
                  <c:v>24073.418471390301</c:v>
                </c:pt>
                <c:pt idx="9">
                  <c:v>43111.82601740153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7-4E04-BE49-DBF3F9B6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53936"/>
        <c:axId val="1804850560"/>
      </c:lineChart>
      <c:catAx>
        <c:axId val="211135393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보물 레벨 값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518243670463562"/>
              <c:y val="0.852070689201354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804850560"/>
        <c:crosses val="autoZero"/>
        <c:auto val="1"/>
        <c:lblAlgn val="ctr"/>
        <c:lblOffset val="100"/>
        <c:tickMarkSkip val="1"/>
        <c:noMultiLvlLbl val="0"/>
      </c:catAx>
      <c:valAx>
        <c:axId val="18048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="eaVert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단위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9020553454756737E-2"/>
              <c:y val="0.337150633335113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1113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200025</xdr:rowOff>
    </xdr:from>
    <xdr:to>
      <xdr:col>19</xdr:col>
      <xdr:colOff>466725</xdr:colOff>
      <xdr:row>25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13</xdr:row>
      <xdr:rowOff>0</xdr:rowOff>
    </xdr:from>
    <xdr:to>
      <xdr:col>24</xdr:col>
      <xdr:colOff>123824</xdr:colOff>
      <xdr:row>26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2F5597"/>
  </sheetPr>
  <dimension ref="A2:U46"/>
  <sheetViews>
    <sheetView topLeftCell="A19" zoomScaleNormal="100" zoomScaleSheetLayoutView="75" workbookViewId="0">
      <selection activeCell="J39" sqref="J39"/>
    </sheetView>
  </sheetViews>
  <sheetFormatPr defaultColWidth="9" defaultRowHeight="16.5" x14ac:dyDescent="0.3"/>
  <cols>
    <col min="1" max="1" width="2.125" style="2" customWidth="1"/>
    <col min="2" max="2" width="7.125" style="2" bestFit="1" customWidth="1"/>
    <col min="3" max="3" width="9.5" style="2" bestFit="1" customWidth="1"/>
    <col min="4" max="4" width="7.125" style="2" bestFit="1" customWidth="1"/>
    <col min="5" max="5" width="9.5" style="2" bestFit="1" customWidth="1"/>
    <col min="6" max="6" width="7.125" style="2" bestFit="1" customWidth="1"/>
    <col min="7" max="7" width="10.125" style="2" bestFit="1" customWidth="1"/>
    <col min="8" max="8" width="7.125" style="2" bestFit="1" customWidth="1"/>
    <col min="9" max="9" width="16.125" style="2" bestFit="1" customWidth="1"/>
    <col min="10" max="10" width="67.375" style="2" customWidth="1"/>
    <col min="11" max="11" width="9.875" style="2" bestFit="1" customWidth="1"/>
    <col min="12" max="16384" width="9" style="2"/>
  </cols>
  <sheetData>
    <row r="2" spans="2:21" x14ac:dyDescent="0.3">
      <c r="B2" s="116" t="s">
        <v>253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</row>
    <row r="4" spans="2:21" x14ac:dyDescent="0.3">
      <c r="B4" s="6"/>
      <c r="C4" s="6"/>
      <c r="D4" s="6"/>
      <c r="E4" s="6"/>
      <c r="F4" s="6"/>
    </row>
    <row r="5" spans="2:21" x14ac:dyDescent="0.3">
      <c r="B5" s="6"/>
      <c r="C5" s="6"/>
      <c r="D5" s="6"/>
      <c r="E5" s="6"/>
      <c r="F5" s="6"/>
    </row>
    <row r="6" spans="2:21" x14ac:dyDescent="0.3">
      <c r="B6" s="125" t="s">
        <v>372</v>
      </c>
      <c r="C6" s="126"/>
    </row>
    <row r="7" spans="2:21" x14ac:dyDescent="0.3">
      <c r="B7" s="127"/>
      <c r="C7" s="128"/>
    </row>
    <row r="8" spans="2:21" x14ac:dyDescent="0.3">
      <c r="B8" s="7"/>
    </row>
    <row r="9" spans="2:21" x14ac:dyDescent="0.3">
      <c r="B9" s="8"/>
    </row>
    <row r="10" spans="2:21" ht="21" customHeight="1" x14ac:dyDescent="0.3">
      <c r="B10" s="8"/>
    </row>
    <row r="11" spans="2:21" ht="17.25" customHeight="1" x14ac:dyDescent="0.3">
      <c r="B11" s="8"/>
      <c r="F11" s="4"/>
      <c r="G11" s="4"/>
    </row>
    <row r="12" spans="2:21" x14ac:dyDescent="0.3">
      <c r="B12" s="8"/>
      <c r="C12" s="9"/>
      <c r="D12" s="125" t="s">
        <v>301</v>
      </c>
      <c r="E12" s="126"/>
      <c r="F12" s="4"/>
    </row>
    <row r="13" spans="2:21" ht="25.5" customHeight="1" x14ac:dyDescent="0.3">
      <c r="C13" s="11"/>
      <c r="D13" s="127"/>
      <c r="E13" s="128"/>
      <c r="F13" s="12"/>
      <c r="G13" s="23"/>
    </row>
    <row r="14" spans="2:21" ht="20.25" customHeight="1" x14ac:dyDescent="0.3">
      <c r="C14" s="23"/>
      <c r="G14" s="22"/>
      <c r="H14" s="36" t="s">
        <v>391</v>
      </c>
      <c r="I14" s="36" t="s">
        <v>281</v>
      </c>
      <c r="J14" s="36" t="s">
        <v>382</v>
      </c>
      <c r="K14" s="36" t="s">
        <v>295</v>
      </c>
    </row>
    <row r="15" spans="2:21" ht="21" customHeight="1" x14ac:dyDescent="0.3">
      <c r="C15" s="23"/>
      <c r="G15" s="4"/>
      <c r="H15" s="115" t="s">
        <v>356</v>
      </c>
      <c r="I15" s="61" t="s">
        <v>380</v>
      </c>
      <c r="J15" s="33" t="s">
        <v>55</v>
      </c>
      <c r="K15" s="24" t="s">
        <v>401</v>
      </c>
    </row>
    <row r="16" spans="2:21" x14ac:dyDescent="0.3">
      <c r="B16" s="8"/>
      <c r="F16" s="4"/>
      <c r="G16" s="4"/>
      <c r="H16" s="115"/>
      <c r="I16" s="118" t="s">
        <v>378</v>
      </c>
      <c r="J16" s="120" t="s">
        <v>43</v>
      </c>
      <c r="K16" s="24" t="s">
        <v>56</v>
      </c>
    </row>
    <row r="17" spans="2:12" x14ac:dyDescent="0.3">
      <c r="B17" s="8"/>
      <c r="F17" s="4"/>
      <c r="G17" s="4"/>
      <c r="H17" s="115"/>
      <c r="I17" s="119"/>
      <c r="J17" s="121"/>
      <c r="K17" s="24"/>
    </row>
    <row r="18" spans="2:12" x14ac:dyDescent="0.3">
      <c r="B18" s="8"/>
      <c r="G18" s="4"/>
      <c r="H18" s="115"/>
      <c r="I18" s="61" t="s">
        <v>305</v>
      </c>
      <c r="J18" s="33" t="s">
        <v>45</v>
      </c>
      <c r="K18" s="24"/>
    </row>
    <row r="19" spans="2:12" x14ac:dyDescent="0.3">
      <c r="B19" s="8"/>
      <c r="H19" s="115"/>
      <c r="I19" s="92" t="s">
        <v>238</v>
      </c>
      <c r="J19" s="93" t="s">
        <v>332</v>
      </c>
      <c r="K19" s="92" t="s">
        <v>56</v>
      </c>
      <c r="L19" s="94" t="s">
        <v>157</v>
      </c>
    </row>
    <row r="20" spans="2:12" x14ac:dyDescent="0.3">
      <c r="B20" s="8"/>
    </row>
    <row r="21" spans="2:12" x14ac:dyDescent="0.3">
      <c r="B21" s="8"/>
    </row>
    <row r="22" spans="2:12" x14ac:dyDescent="0.3">
      <c r="C22" s="23"/>
    </row>
    <row r="23" spans="2:12" x14ac:dyDescent="0.3">
      <c r="C23" s="23"/>
    </row>
    <row r="24" spans="2:12" x14ac:dyDescent="0.3">
      <c r="C24" s="23"/>
    </row>
    <row r="25" spans="2:12" x14ac:dyDescent="0.3">
      <c r="C25" s="23"/>
    </row>
    <row r="26" spans="2:12" x14ac:dyDescent="0.3">
      <c r="C26" s="9"/>
      <c r="D26" s="125" t="s">
        <v>121</v>
      </c>
      <c r="E26" s="126"/>
      <c r="F26" s="10"/>
    </row>
    <row r="27" spans="2:12" x14ac:dyDescent="0.3">
      <c r="C27" s="12"/>
      <c r="D27" s="127"/>
      <c r="E27" s="128"/>
      <c r="F27" s="12"/>
      <c r="G27" s="23"/>
    </row>
    <row r="28" spans="2:12" x14ac:dyDescent="0.3">
      <c r="F28" s="4"/>
      <c r="G28" s="22"/>
      <c r="H28" s="36" t="s">
        <v>391</v>
      </c>
      <c r="I28" s="36" t="s">
        <v>281</v>
      </c>
      <c r="J28" s="36" t="s">
        <v>382</v>
      </c>
      <c r="K28" s="36" t="s">
        <v>295</v>
      </c>
    </row>
    <row r="29" spans="2:12" x14ac:dyDescent="0.3">
      <c r="F29" s="4"/>
      <c r="G29" s="12"/>
      <c r="H29" s="122" t="s">
        <v>403</v>
      </c>
      <c r="I29" s="24" t="s">
        <v>363</v>
      </c>
      <c r="J29" s="33" t="s">
        <v>458</v>
      </c>
      <c r="K29" s="24" t="s">
        <v>56</v>
      </c>
    </row>
    <row r="30" spans="2:12" x14ac:dyDescent="0.3">
      <c r="F30" s="4"/>
      <c r="G30" s="4"/>
      <c r="H30" s="123"/>
      <c r="I30" s="24" t="s">
        <v>352</v>
      </c>
      <c r="J30" s="33" t="s">
        <v>213</v>
      </c>
      <c r="K30" s="24" t="s">
        <v>401</v>
      </c>
    </row>
    <row r="31" spans="2:12" x14ac:dyDescent="0.3">
      <c r="G31" s="4"/>
      <c r="H31" s="123"/>
      <c r="I31" s="24" t="s">
        <v>347</v>
      </c>
      <c r="J31" s="33" t="s">
        <v>51</v>
      </c>
      <c r="K31" s="24" t="s">
        <v>401</v>
      </c>
    </row>
    <row r="32" spans="2:12" x14ac:dyDescent="0.3">
      <c r="G32" s="4"/>
      <c r="H32" s="123"/>
      <c r="I32" s="24" t="s">
        <v>405</v>
      </c>
      <c r="J32" s="33" t="s">
        <v>54</v>
      </c>
      <c r="K32" s="24" t="s">
        <v>401</v>
      </c>
    </row>
    <row r="33" spans="1:21" x14ac:dyDescent="0.3">
      <c r="H33" s="124"/>
      <c r="I33" s="92" t="s">
        <v>358</v>
      </c>
      <c r="J33" s="93" t="s">
        <v>334</v>
      </c>
      <c r="K33" s="92" t="s">
        <v>401</v>
      </c>
      <c r="L33" s="94" t="s">
        <v>158</v>
      </c>
    </row>
    <row r="35" spans="1:21" x14ac:dyDescent="0.3">
      <c r="A35" s="37"/>
      <c r="B35" s="116" t="s">
        <v>308</v>
      </c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</row>
    <row r="37" spans="1:21" x14ac:dyDescent="0.3">
      <c r="B37" s="78" t="s">
        <v>374</v>
      </c>
      <c r="C37" s="79" t="s">
        <v>240</v>
      </c>
      <c r="D37" s="79" t="s">
        <v>374</v>
      </c>
      <c r="E37" s="79" t="s">
        <v>240</v>
      </c>
      <c r="F37" s="79" t="s">
        <v>374</v>
      </c>
      <c r="G37" s="79" t="s">
        <v>240</v>
      </c>
      <c r="H37" s="79" t="s">
        <v>374</v>
      </c>
      <c r="I37" s="80" t="s">
        <v>240</v>
      </c>
    </row>
    <row r="38" spans="1:21" x14ac:dyDescent="0.3">
      <c r="B38" s="81">
        <v>1</v>
      </c>
      <c r="C38" s="82">
        <v>1</v>
      </c>
      <c r="D38" s="83" t="s">
        <v>359</v>
      </c>
      <c r="E38" s="82" t="s">
        <v>424</v>
      </c>
      <c r="F38" s="83" t="s">
        <v>346</v>
      </c>
      <c r="G38" s="82" t="s">
        <v>19</v>
      </c>
      <c r="H38" s="83" t="s">
        <v>383</v>
      </c>
      <c r="I38" s="84" t="s">
        <v>0</v>
      </c>
    </row>
    <row r="39" spans="1:21" x14ac:dyDescent="0.3">
      <c r="B39" s="85" t="s">
        <v>357</v>
      </c>
      <c r="C39" s="82">
        <v>1000</v>
      </c>
      <c r="D39" s="83" t="s">
        <v>362</v>
      </c>
      <c r="E39" s="82" t="s">
        <v>417</v>
      </c>
      <c r="F39" s="83" t="s">
        <v>404</v>
      </c>
      <c r="G39" s="82" t="s">
        <v>430</v>
      </c>
      <c r="H39" s="83" t="s">
        <v>387</v>
      </c>
      <c r="I39" s="84" t="s">
        <v>21</v>
      </c>
    </row>
    <row r="40" spans="1:21" x14ac:dyDescent="0.3">
      <c r="B40" s="85" t="s">
        <v>351</v>
      </c>
      <c r="C40" s="82" t="s">
        <v>15</v>
      </c>
      <c r="D40" s="83" t="s">
        <v>353</v>
      </c>
      <c r="E40" s="82" t="s">
        <v>8</v>
      </c>
      <c r="F40" s="83" t="s">
        <v>399</v>
      </c>
      <c r="G40" s="82" t="s">
        <v>431</v>
      </c>
      <c r="H40" s="83" t="s">
        <v>406</v>
      </c>
      <c r="I40" s="84" t="s">
        <v>22</v>
      </c>
    </row>
    <row r="41" spans="1:21" x14ac:dyDescent="0.3">
      <c r="B41" s="85" t="s">
        <v>361</v>
      </c>
      <c r="C41" s="82" t="s">
        <v>439</v>
      </c>
      <c r="D41" s="83" t="s">
        <v>376</v>
      </c>
      <c r="E41" s="82" t="s">
        <v>7</v>
      </c>
      <c r="F41" s="83" t="s">
        <v>384</v>
      </c>
      <c r="G41" s="82" t="s">
        <v>20</v>
      </c>
      <c r="H41" s="83" t="s">
        <v>407</v>
      </c>
      <c r="I41" s="84" t="s">
        <v>9</v>
      </c>
    </row>
    <row r="42" spans="1:21" x14ac:dyDescent="0.3">
      <c r="B42" s="85" t="s">
        <v>367</v>
      </c>
      <c r="C42" s="82" t="s">
        <v>415</v>
      </c>
      <c r="D42" s="83" t="s">
        <v>368</v>
      </c>
      <c r="E42" s="82" t="s">
        <v>422</v>
      </c>
      <c r="F42" s="83" t="s">
        <v>386</v>
      </c>
      <c r="G42" s="82" t="s">
        <v>16</v>
      </c>
      <c r="H42" s="83" t="s">
        <v>408</v>
      </c>
      <c r="I42" s="84" t="s">
        <v>159</v>
      </c>
    </row>
    <row r="43" spans="1:21" x14ac:dyDescent="0.3">
      <c r="B43" s="85" t="s">
        <v>364</v>
      </c>
      <c r="C43" s="82" t="s">
        <v>2</v>
      </c>
      <c r="D43" s="83" t="s">
        <v>377</v>
      </c>
      <c r="E43" s="82" t="s">
        <v>438</v>
      </c>
      <c r="F43" s="83" t="s">
        <v>385</v>
      </c>
      <c r="G43" s="82" t="s">
        <v>5</v>
      </c>
      <c r="H43" s="83" t="s">
        <v>389</v>
      </c>
      <c r="I43" s="84" t="s">
        <v>154</v>
      </c>
    </row>
    <row r="44" spans="1:21" x14ac:dyDescent="0.3">
      <c r="B44" s="86" t="s">
        <v>354</v>
      </c>
      <c r="C44" s="87" t="s">
        <v>13</v>
      </c>
      <c r="D44" s="88" t="s">
        <v>350</v>
      </c>
      <c r="E44" s="87" t="s">
        <v>14</v>
      </c>
      <c r="F44" s="88" t="s">
        <v>409</v>
      </c>
      <c r="G44" s="87" t="s">
        <v>18</v>
      </c>
      <c r="H44" s="88" t="s">
        <v>400</v>
      </c>
      <c r="I44" s="89" t="s">
        <v>155</v>
      </c>
    </row>
    <row r="46" spans="1:21" x14ac:dyDescent="0.3">
      <c r="B46" s="114" t="s">
        <v>53</v>
      </c>
      <c r="C46" s="114"/>
      <c r="D46" s="114"/>
      <c r="E46" s="114"/>
      <c r="F46" s="114"/>
      <c r="G46" s="114"/>
      <c r="H46" s="114"/>
      <c r="I46" s="114"/>
    </row>
  </sheetData>
  <mergeCells count="10">
    <mergeCell ref="B46:I46"/>
    <mergeCell ref="H15:H19"/>
    <mergeCell ref="B35:U35"/>
    <mergeCell ref="B2:U2"/>
    <mergeCell ref="I16:I17"/>
    <mergeCell ref="J16:J17"/>
    <mergeCell ref="H29:H33"/>
    <mergeCell ref="B6:C7"/>
    <mergeCell ref="D12:E13"/>
    <mergeCell ref="D26:E27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8CBAC"/>
  </sheetPr>
  <dimension ref="B2:AJ28"/>
  <sheetViews>
    <sheetView zoomScaleNormal="100" zoomScaleSheetLayoutView="75" workbookViewId="0">
      <selection activeCell="B14" sqref="B14:L27"/>
    </sheetView>
  </sheetViews>
  <sheetFormatPr defaultColWidth="4.25" defaultRowHeight="16.5" x14ac:dyDescent="0.3"/>
  <cols>
    <col min="1" max="1" width="4.25" style="2"/>
    <col min="2" max="2" width="7.625" style="2" customWidth="1"/>
    <col min="3" max="12" width="6.5" style="2" bestFit="1" customWidth="1"/>
    <col min="13" max="16384" width="4.25" style="2"/>
  </cols>
  <sheetData>
    <row r="2" spans="2:24" ht="16.5" customHeight="1" x14ac:dyDescent="0.3">
      <c r="B2" s="163" t="s">
        <v>59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5"/>
    </row>
    <row r="3" spans="2:24" x14ac:dyDescent="0.3">
      <c r="B3" s="166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8"/>
    </row>
    <row r="4" spans="2:24" x14ac:dyDescent="0.3">
      <c r="B4" s="166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8"/>
    </row>
    <row r="5" spans="2:24" x14ac:dyDescent="0.3">
      <c r="B5" s="166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8"/>
    </row>
    <row r="6" spans="2:24" x14ac:dyDescent="0.3">
      <c r="B6" s="166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8"/>
    </row>
    <row r="7" spans="2:24" x14ac:dyDescent="0.3">
      <c r="B7" s="166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8"/>
    </row>
    <row r="8" spans="2:24" x14ac:dyDescent="0.3">
      <c r="B8" s="166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8"/>
    </row>
    <row r="9" spans="2:24" x14ac:dyDescent="0.3">
      <c r="B9" s="169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1"/>
    </row>
    <row r="12" spans="2:24" x14ac:dyDescent="0.3">
      <c r="B12" s="6" t="s">
        <v>327</v>
      </c>
    </row>
    <row r="14" spans="2:24" x14ac:dyDescent="0.3">
      <c r="B14" s="172" t="s">
        <v>325</v>
      </c>
      <c r="C14" s="172"/>
      <c r="D14" s="172"/>
      <c r="E14" s="172"/>
      <c r="F14" s="172"/>
      <c r="G14" s="172"/>
      <c r="H14" s="172"/>
      <c r="I14" s="172"/>
      <c r="J14" s="172"/>
      <c r="K14" s="172"/>
      <c r="L14" s="172"/>
    </row>
    <row r="15" spans="2:24" x14ac:dyDescent="0.3">
      <c r="B15" s="90" t="s">
        <v>236</v>
      </c>
      <c r="C15" s="51">
        <v>0</v>
      </c>
      <c r="D15" s="51">
        <v>1</v>
      </c>
      <c r="E15" s="51">
        <v>2</v>
      </c>
      <c r="F15" s="51">
        <v>3</v>
      </c>
      <c r="G15" s="51">
        <v>4</v>
      </c>
      <c r="H15" s="51">
        <v>5</v>
      </c>
      <c r="I15" s="51">
        <v>6</v>
      </c>
      <c r="J15" s="51">
        <v>7</v>
      </c>
      <c r="K15" s="51">
        <v>8</v>
      </c>
      <c r="L15" s="51">
        <v>9</v>
      </c>
    </row>
    <row r="16" spans="2:24" x14ac:dyDescent="0.3">
      <c r="B16" s="50">
        <v>0</v>
      </c>
      <c r="C16" s="41">
        <v>0</v>
      </c>
      <c r="D16" s="41">
        <v>15</v>
      </c>
      <c r="E16" s="41">
        <f>D16*1.5</f>
        <v>22.5</v>
      </c>
      <c r="F16" s="97">
        <f t="shared" ref="F16:L16" si="0">E16*1.5</f>
        <v>33.75</v>
      </c>
      <c r="G16" s="97">
        <f t="shared" si="0"/>
        <v>50.625</v>
      </c>
      <c r="H16" s="97">
        <f t="shared" si="0"/>
        <v>75.9375</v>
      </c>
      <c r="I16" s="97">
        <f t="shared" si="0"/>
        <v>113.90625</v>
      </c>
      <c r="J16" s="97">
        <f t="shared" si="0"/>
        <v>170.859375</v>
      </c>
      <c r="K16" s="97">
        <f t="shared" si="0"/>
        <v>256.2890625</v>
      </c>
      <c r="L16" s="97">
        <f t="shared" si="0"/>
        <v>384.43359375</v>
      </c>
      <c r="M16" s="40"/>
    </row>
    <row r="17" spans="2:36" x14ac:dyDescent="0.3">
      <c r="B17" s="50">
        <v>1</v>
      </c>
      <c r="C17" s="41">
        <f>L16*1.06</f>
        <v>407.49960937500003</v>
      </c>
      <c r="D17" s="41">
        <f>C17*1.06</f>
        <v>431.94958593750005</v>
      </c>
      <c r="E17" s="41">
        <f t="shared" ref="E17:L17" si="1">D17*1.06</f>
        <v>457.86656109375008</v>
      </c>
      <c r="F17" s="41">
        <f t="shared" si="1"/>
        <v>485.33855475937509</v>
      </c>
      <c r="G17" s="41">
        <f t="shared" si="1"/>
        <v>514.45886804493762</v>
      </c>
      <c r="H17" s="41">
        <f t="shared" si="1"/>
        <v>545.32640012763386</v>
      </c>
      <c r="I17" s="41">
        <f t="shared" si="1"/>
        <v>578.04598413529197</v>
      </c>
      <c r="J17" s="41">
        <f t="shared" si="1"/>
        <v>612.72874318340951</v>
      </c>
      <c r="K17" s="41">
        <f t="shared" si="1"/>
        <v>649.49246777441408</v>
      </c>
      <c r="L17" s="41">
        <f t="shared" si="1"/>
        <v>688.46201584087896</v>
      </c>
      <c r="M17" s="40"/>
    </row>
    <row r="18" spans="2:36" x14ac:dyDescent="0.3">
      <c r="B18" s="50">
        <v>2</v>
      </c>
      <c r="C18" s="41">
        <f t="shared" ref="C18:C26" si="2">L17*1.06</f>
        <v>729.76973679133175</v>
      </c>
      <c r="D18" s="41">
        <f t="shared" ref="D18:L18" si="3">C18*1.06</f>
        <v>773.55592099881164</v>
      </c>
      <c r="E18" s="41">
        <f t="shared" si="3"/>
        <v>819.96927625874036</v>
      </c>
      <c r="F18" s="41">
        <f t="shared" si="3"/>
        <v>869.16743283426479</v>
      </c>
      <c r="G18" s="41">
        <f t="shared" si="3"/>
        <v>921.31747880432067</v>
      </c>
      <c r="H18" s="41">
        <f t="shared" si="3"/>
        <v>976.59652753258001</v>
      </c>
      <c r="I18" s="41">
        <f t="shared" si="3"/>
        <v>1035.1923191845349</v>
      </c>
      <c r="J18" s="41">
        <f t="shared" si="3"/>
        <v>1097.3038583356069</v>
      </c>
      <c r="K18" s="41">
        <f t="shared" si="3"/>
        <v>1163.1420898357435</v>
      </c>
      <c r="L18" s="41">
        <f t="shared" si="3"/>
        <v>1232.9306152258882</v>
      </c>
      <c r="M18" s="40"/>
    </row>
    <row r="19" spans="2:36" x14ac:dyDescent="0.3">
      <c r="B19" s="50">
        <v>3</v>
      </c>
      <c r="C19" s="41">
        <f t="shared" si="2"/>
        <v>1306.9064521394416</v>
      </c>
      <c r="D19" s="41">
        <f t="shared" ref="D19:L19" si="4">C19*1.06</f>
        <v>1385.3208392678082</v>
      </c>
      <c r="E19" s="41">
        <f t="shared" si="4"/>
        <v>1468.4400896238767</v>
      </c>
      <c r="F19" s="41">
        <f t="shared" si="4"/>
        <v>1556.5464950013095</v>
      </c>
      <c r="G19" s="41">
        <f t="shared" si="4"/>
        <v>1649.9392847013883</v>
      </c>
      <c r="H19" s="41">
        <f t="shared" si="4"/>
        <v>1748.9356417834717</v>
      </c>
      <c r="I19" s="41">
        <f t="shared" si="4"/>
        <v>1853.87178029048</v>
      </c>
      <c r="J19" s="41">
        <f t="shared" si="4"/>
        <v>1965.104087107909</v>
      </c>
      <c r="K19" s="41">
        <f t="shared" si="4"/>
        <v>2083.0103323343837</v>
      </c>
      <c r="L19" s="41">
        <f t="shared" si="4"/>
        <v>2207.990952274447</v>
      </c>
      <c r="M19" s="40"/>
      <c r="Z19" s="173" t="s">
        <v>126</v>
      </c>
      <c r="AA19" s="174"/>
      <c r="AB19" s="174"/>
      <c r="AC19" s="175"/>
    </row>
    <row r="20" spans="2:36" x14ac:dyDescent="0.3">
      <c r="B20" s="50">
        <v>4</v>
      </c>
      <c r="C20" s="41">
        <f t="shared" si="2"/>
        <v>2340.4704094109138</v>
      </c>
      <c r="D20" s="41">
        <f t="shared" ref="D20:L20" si="5">C20*1.06</f>
        <v>2480.8986339755688</v>
      </c>
      <c r="E20" s="41">
        <f t="shared" si="5"/>
        <v>2629.752552014103</v>
      </c>
      <c r="F20" s="41">
        <f t="shared" si="5"/>
        <v>2787.5377051349492</v>
      </c>
      <c r="G20" s="41">
        <f t="shared" si="5"/>
        <v>2954.7899674430464</v>
      </c>
      <c r="H20" s="41">
        <f t="shared" si="5"/>
        <v>3132.0773654896293</v>
      </c>
      <c r="I20" s="41">
        <f t="shared" si="5"/>
        <v>3320.0020074190074</v>
      </c>
      <c r="J20" s="41">
        <f t="shared" si="5"/>
        <v>3519.2021278641482</v>
      </c>
      <c r="K20" s="41">
        <f t="shared" si="5"/>
        <v>3730.3542555359973</v>
      </c>
      <c r="L20" s="41">
        <f t="shared" si="5"/>
        <v>3954.1755108681573</v>
      </c>
      <c r="M20" s="40"/>
      <c r="Z20" s="176">
        <v>1.5</v>
      </c>
      <c r="AA20" s="177"/>
      <c r="AB20" s="177"/>
      <c r="AC20" s="178"/>
    </row>
    <row r="21" spans="2:36" x14ac:dyDescent="0.3">
      <c r="B21" s="50">
        <v>5</v>
      </c>
      <c r="C21" s="41">
        <f t="shared" si="2"/>
        <v>4191.4260415202471</v>
      </c>
      <c r="D21" s="41">
        <f t="shared" ref="D21:L21" si="6">C21*1.06</f>
        <v>4442.9116040114623</v>
      </c>
      <c r="E21" s="41">
        <f t="shared" si="6"/>
        <v>4709.4863002521506</v>
      </c>
      <c r="F21" s="41">
        <f t="shared" si="6"/>
        <v>4992.0554782672798</v>
      </c>
      <c r="G21" s="41">
        <f t="shared" si="6"/>
        <v>5291.5788069633172</v>
      </c>
      <c r="H21" s="41">
        <f t="shared" si="6"/>
        <v>5609.0735353811169</v>
      </c>
      <c r="I21" s="41">
        <f t="shared" si="6"/>
        <v>5945.6179475039844</v>
      </c>
      <c r="J21" s="41">
        <f t="shared" si="6"/>
        <v>6302.355024354224</v>
      </c>
      <c r="K21" s="41">
        <f t="shared" si="6"/>
        <v>6680.4963258154776</v>
      </c>
      <c r="L21" s="41">
        <f t="shared" si="6"/>
        <v>7081.3261053644064</v>
      </c>
      <c r="M21" s="40"/>
    </row>
    <row r="22" spans="2:36" x14ac:dyDescent="0.3">
      <c r="B22" s="50">
        <v>6</v>
      </c>
      <c r="C22" s="41">
        <f t="shared" si="2"/>
        <v>7506.2056716862708</v>
      </c>
      <c r="D22" s="41">
        <f t="shared" ref="D22:L22" si="7">C22*1.06</f>
        <v>7956.5780119874471</v>
      </c>
      <c r="E22" s="41">
        <f t="shared" si="7"/>
        <v>8433.9726927066949</v>
      </c>
      <c r="F22" s="41">
        <f t="shared" si="7"/>
        <v>8940.0110542690963</v>
      </c>
      <c r="G22" s="41">
        <f t="shared" si="7"/>
        <v>9476.4117175252431</v>
      </c>
      <c r="H22" s="41">
        <f t="shared" si="7"/>
        <v>10044.996420576757</v>
      </c>
      <c r="I22" s="41">
        <f t="shared" si="7"/>
        <v>10647.696205811364</v>
      </c>
      <c r="J22" s="41">
        <f t="shared" si="7"/>
        <v>11286.557978160046</v>
      </c>
      <c r="K22" s="41">
        <f t="shared" si="7"/>
        <v>11963.75145684965</v>
      </c>
      <c r="L22" s="41">
        <f t="shared" si="7"/>
        <v>12681.57654426063</v>
      </c>
      <c r="M22" s="40"/>
    </row>
    <row r="23" spans="2:36" x14ac:dyDescent="0.3">
      <c r="B23" s="50">
        <v>7</v>
      </c>
      <c r="C23" s="41">
        <f t="shared" si="2"/>
        <v>13442.471136916269</v>
      </c>
      <c r="D23" s="41">
        <f t="shared" ref="D23:L23" si="8">C23*1.06</f>
        <v>14249.019405131246</v>
      </c>
      <c r="E23" s="41">
        <f t="shared" si="8"/>
        <v>15103.960569439121</v>
      </c>
      <c r="F23" s="41">
        <f t="shared" si="8"/>
        <v>16010.198203605469</v>
      </c>
      <c r="G23" s="41">
        <f t="shared" si="8"/>
        <v>16970.810095821798</v>
      </c>
      <c r="H23" s="41">
        <f t="shared" si="8"/>
        <v>17989.058701571106</v>
      </c>
      <c r="I23" s="41">
        <f t="shared" si="8"/>
        <v>19068.402223665373</v>
      </c>
      <c r="J23" s="41">
        <f t="shared" si="8"/>
        <v>20212.506357085294</v>
      </c>
      <c r="K23" s="41">
        <f t="shared" si="8"/>
        <v>21425.256738510412</v>
      </c>
      <c r="L23" s="41">
        <f t="shared" si="8"/>
        <v>22710.772142821039</v>
      </c>
      <c r="M23" s="40"/>
    </row>
    <row r="24" spans="2:36" x14ac:dyDescent="0.3">
      <c r="B24" s="50">
        <v>8</v>
      </c>
      <c r="C24" s="41">
        <f t="shared" si="2"/>
        <v>24073.418471390301</v>
      </c>
      <c r="D24" s="41">
        <f t="shared" ref="D24:L24" si="9">C24*1.06</f>
        <v>25517.823579673721</v>
      </c>
      <c r="E24" s="41">
        <f t="shared" si="9"/>
        <v>27048.892994454145</v>
      </c>
      <c r="F24" s="41">
        <f t="shared" si="9"/>
        <v>28671.826574121395</v>
      </c>
      <c r="G24" s="41">
        <f t="shared" si="9"/>
        <v>30392.136168568679</v>
      </c>
      <c r="H24" s="41">
        <f t="shared" si="9"/>
        <v>32215.6643386828</v>
      </c>
      <c r="I24" s="41">
        <f t="shared" si="9"/>
        <v>34148.60419900377</v>
      </c>
      <c r="J24" s="41">
        <f t="shared" si="9"/>
        <v>36197.520450944001</v>
      </c>
      <c r="K24" s="41">
        <f t="shared" si="9"/>
        <v>38369.371678000643</v>
      </c>
      <c r="L24" s="41">
        <f t="shared" si="9"/>
        <v>40671.533978680687</v>
      </c>
      <c r="M24" s="40"/>
    </row>
    <row r="25" spans="2:36" x14ac:dyDescent="0.3">
      <c r="B25" s="50">
        <v>9</v>
      </c>
      <c r="C25" s="41">
        <f t="shared" si="2"/>
        <v>43111.82601740153</v>
      </c>
      <c r="D25" s="41">
        <f t="shared" ref="D25:L25" si="10">C25*1.06</f>
        <v>45698.535578445626</v>
      </c>
      <c r="E25" s="41">
        <f t="shared" si="10"/>
        <v>48440.447713152367</v>
      </c>
      <c r="F25" s="41">
        <f t="shared" si="10"/>
        <v>51346.874575941511</v>
      </c>
      <c r="G25" s="41">
        <f t="shared" si="10"/>
        <v>54427.687050498003</v>
      </c>
      <c r="H25" s="41">
        <f t="shared" si="10"/>
        <v>57693.348273527889</v>
      </c>
      <c r="I25" s="41">
        <f t="shared" si="10"/>
        <v>61154.949169939566</v>
      </c>
      <c r="J25" s="41">
        <f t="shared" si="10"/>
        <v>64824.24612013594</v>
      </c>
      <c r="K25" s="41">
        <f t="shared" si="10"/>
        <v>68713.700887344094</v>
      </c>
      <c r="L25" s="41">
        <f t="shared" si="10"/>
        <v>72836.522940584749</v>
      </c>
      <c r="M25" s="40"/>
    </row>
    <row r="26" spans="2:36" x14ac:dyDescent="0.3">
      <c r="B26" s="50">
        <v>10</v>
      </c>
      <c r="C26" s="41">
        <f t="shared" si="2"/>
        <v>77206.71431701984</v>
      </c>
      <c r="D26" s="41" t="s">
        <v>401</v>
      </c>
      <c r="E26" s="41" t="s">
        <v>401</v>
      </c>
      <c r="F26" s="41" t="s">
        <v>401</v>
      </c>
      <c r="G26" s="41" t="s">
        <v>401</v>
      </c>
      <c r="H26" s="41" t="s">
        <v>401</v>
      </c>
      <c r="I26" s="41" t="s">
        <v>401</v>
      </c>
      <c r="J26" s="41" t="s">
        <v>401</v>
      </c>
      <c r="K26" s="41" t="s">
        <v>401</v>
      </c>
      <c r="L26" s="41" t="s">
        <v>401</v>
      </c>
      <c r="M26" s="40"/>
    </row>
    <row r="27" spans="2:36" x14ac:dyDescent="0.3">
      <c r="B27" s="91" t="s">
        <v>326</v>
      </c>
      <c r="C27" s="179" t="s">
        <v>221</v>
      </c>
      <c r="D27" s="180"/>
      <c r="E27" s="180"/>
      <c r="F27" s="180"/>
      <c r="G27" s="181">
        <f>SUM(C16:L26)</f>
        <v>1358316.9268923493</v>
      </c>
      <c r="H27" s="181"/>
      <c r="I27" s="181"/>
      <c r="J27" s="181"/>
      <c r="K27" s="181"/>
      <c r="L27" s="181"/>
    </row>
    <row r="28" spans="2:36" x14ac:dyDescent="0.3">
      <c r="AJ28" s="2" t="s">
        <v>379</v>
      </c>
    </row>
  </sheetData>
  <mergeCells count="6">
    <mergeCell ref="Z19:AC19"/>
    <mergeCell ref="Z20:AC20"/>
    <mergeCell ref="B2:X9"/>
    <mergeCell ref="B14:L14"/>
    <mergeCell ref="C27:F27"/>
    <mergeCell ref="G27:L27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D966"/>
  </sheetPr>
  <dimension ref="A1:S111"/>
  <sheetViews>
    <sheetView zoomScaleNormal="100" zoomScaleSheetLayoutView="75" workbookViewId="0">
      <selection activeCell="G7" sqref="G7"/>
    </sheetView>
  </sheetViews>
  <sheetFormatPr defaultColWidth="9" defaultRowHeight="16.5" x14ac:dyDescent="0.3"/>
  <cols>
    <col min="1" max="1" width="10" style="2" bestFit="1" customWidth="1"/>
    <col min="2" max="2" width="13" style="2" bestFit="1" customWidth="1"/>
    <col min="3" max="3" width="11.125" style="2" bestFit="1" customWidth="1"/>
    <col min="4" max="4" width="39.75" style="2" bestFit="1" customWidth="1"/>
    <col min="5" max="5" width="31.625" style="2" bestFit="1" customWidth="1"/>
    <col min="6" max="6" width="9" style="2" bestFit="1" customWidth="1"/>
    <col min="7" max="7" width="10.625" style="2" bestFit="1" customWidth="1"/>
    <col min="8" max="8" width="10.5" style="2" bestFit="1" customWidth="1"/>
    <col min="9" max="9" width="10.375" style="2" bestFit="1" customWidth="1"/>
    <col min="10" max="10" width="10.5" style="2" bestFit="1" customWidth="1"/>
    <col min="11" max="11" width="14.625" style="2" bestFit="1" customWidth="1"/>
    <col min="12" max="12" width="14.375" style="2" bestFit="1" customWidth="1"/>
    <col min="13" max="13" width="31.625" style="2" bestFit="1" customWidth="1"/>
    <col min="14" max="14" width="10.625" style="2" bestFit="1" customWidth="1"/>
    <col min="15" max="15" width="10.375" style="2" bestFit="1" customWidth="1"/>
    <col min="16" max="16" width="10.5" style="2" bestFit="1" customWidth="1"/>
    <col min="17" max="20" width="9" style="2"/>
    <col min="21" max="21" width="9" style="2" customWidth="1"/>
    <col min="22" max="16384" width="9" style="2"/>
  </cols>
  <sheetData>
    <row r="1" spans="1:19" x14ac:dyDescent="0.3">
      <c r="A1" s="32" t="s">
        <v>360</v>
      </c>
      <c r="B1" s="32" t="s">
        <v>68</v>
      </c>
      <c r="C1" s="32" t="s">
        <v>254</v>
      </c>
      <c r="D1" s="32" t="s">
        <v>273</v>
      </c>
      <c r="E1" s="32" t="s">
        <v>71</v>
      </c>
      <c r="F1" s="32" t="s">
        <v>85</v>
      </c>
      <c r="G1" s="32" t="s">
        <v>250</v>
      </c>
    </row>
    <row r="2" spans="1:19" ht="16.5" customHeight="1" x14ac:dyDescent="0.3">
      <c r="A2" s="31" t="s">
        <v>152</v>
      </c>
      <c r="B2" s="31" t="s">
        <v>342</v>
      </c>
      <c r="C2" s="48" t="s">
        <v>83</v>
      </c>
      <c r="D2" s="31" t="s">
        <v>52</v>
      </c>
      <c r="E2" s="53" t="s">
        <v>72</v>
      </c>
      <c r="F2" s="17">
        <v>0.01</v>
      </c>
      <c r="G2" s="18">
        <v>1</v>
      </c>
    </row>
    <row r="3" spans="1:19" x14ac:dyDescent="0.3">
      <c r="A3" s="31" t="s">
        <v>150</v>
      </c>
      <c r="B3" s="33" t="s">
        <v>341</v>
      </c>
      <c r="C3" s="48" t="s">
        <v>83</v>
      </c>
      <c r="D3" s="31" t="s">
        <v>47</v>
      </c>
      <c r="E3" s="53" t="s">
        <v>209</v>
      </c>
      <c r="F3" s="17">
        <v>0.02</v>
      </c>
      <c r="G3" s="18">
        <v>2</v>
      </c>
    </row>
    <row r="4" spans="1:19" x14ac:dyDescent="0.3">
      <c r="A4" s="31" t="s">
        <v>143</v>
      </c>
      <c r="B4" s="33" t="s">
        <v>343</v>
      </c>
      <c r="C4" s="48" t="s">
        <v>83</v>
      </c>
      <c r="D4" s="31" t="s">
        <v>337</v>
      </c>
      <c r="E4" s="53" t="s">
        <v>62</v>
      </c>
      <c r="F4" s="19">
        <v>2E-3</v>
      </c>
      <c r="G4" s="18">
        <v>0.2</v>
      </c>
    </row>
    <row r="5" spans="1:19" x14ac:dyDescent="0.3">
      <c r="A5" s="31" t="s">
        <v>151</v>
      </c>
      <c r="B5" s="33" t="s">
        <v>339</v>
      </c>
      <c r="C5" s="48" t="s">
        <v>83</v>
      </c>
      <c r="D5" s="31" t="s">
        <v>44</v>
      </c>
      <c r="E5" s="53" t="s">
        <v>69</v>
      </c>
      <c r="F5" s="17">
        <v>5.0000000000000001E-3</v>
      </c>
      <c r="G5" s="18">
        <v>0.5</v>
      </c>
    </row>
    <row r="6" spans="1:19" x14ac:dyDescent="0.3">
      <c r="A6" s="31" t="s">
        <v>149</v>
      </c>
      <c r="B6" s="33" t="s">
        <v>370</v>
      </c>
      <c r="C6" s="48" t="s">
        <v>83</v>
      </c>
      <c r="D6" s="31" t="s">
        <v>465</v>
      </c>
      <c r="E6" s="53" t="s">
        <v>78</v>
      </c>
      <c r="F6" s="19">
        <v>1E-3</v>
      </c>
      <c r="G6" s="18">
        <v>0.1</v>
      </c>
    </row>
    <row r="7" spans="1:19" x14ac:dyDescent="0.3">
      <c r="A7" s="31" t="s">
        <v>144</v>
      </c>
      <c r="B7" s="33" t="s">
        <v>244</v>
      </c>
      <c r="C7" s="48" t="s">
        <v>83</v>
      </c>
      <c r="D7" s="31" t="s">
        <v>456</v>
      </c>
      <c r="E7" s="53" t="s">
        <v>211</v>
      </c>
      <c r="F7" s="19">
        <v>3.0000000000000001E-3</v>
      </c>
      <c r="G7" s="18">
        <v>0.3</v>
      </c>
    </row>
    <row r="8" spans="1:19" x14ac:dyDescent="0.3">
      <c r="A8" s="31" t="s">
        <v>146</v>
      </c>
      <c r="B8" s="33" t="s">
        <v>345</v>
      </c>
      <c r="C8" s="48" t="s">
        <v>83</v>
      </c>
      <c r="D8" s="31" t="s">
        <v>49</v>
      </c>
      <c r="E8" s="53" t="s">
        <v>212</v>
      </c>
      <c r="F8" s="19">
        <v>1E-3</v>
      </c>
      <c r="G8" s="18">
        <v>0.1</v>
      </c>
      <c r="S8" s="53" t="s">
        <v>72</v>
      </c>
    </row>
    <row r="9" spans="1:19" x14ac:dyDescent="0.3">
      <c r="A9" s="31" t="s">
        <v>147</v>
      </c>
      <c r="B9" s="33" t="s">
        <v>245</v>
      </c>
      <c r="C9" s="48" t="s">
        <v>83</v>
      </c>
      <c r="D9" s="31" t="s">
        <v>338</v>
      </c>
      <c r="E9" s="53" t="s">
        <v>67</v>
      </c>
      <c r="F9" s="17">
        <v>0.02</v>
      </c>
      <c r="G9" s="18">
        <v>2</v>
      </c>
      <c r="S9" s="53" t="s">
        <v>209</v>
      </c>
    </row>
    <row r="10" spans="1:19" ht="16.5" customHeight="1" x14ac:dyDescent="0.3">
      <c r="S10" s="53" t="s">
        <v>62</v>
      </c>
    </row>
    <row r="11" spans="1:19" ht="16.5" customHeight="1" x14ac:dyDescent="0.3">
      <c r="S11" s="53" t="s">
        <v>77</v>
      </c>
    </row>
    <row r="12" spans="1:19" x14ac:dyDescent="0.3">
      <c r="S12" s="53" t="s">
        <v>78</v>
      </c>
    </row>
    <row r="13" spans="1:19" x14ac:dyDescent="0.3">
      <c r="A13" s="5"/>
      <c r="B13" s="5"/>
      <c r="C13" s="5"/>
      <c r="D13" s="5"/>
      <c r="E13" s="5"/>
      <c r="F13" s="5"/>
      <c r="G13" s="5"/>
      <c r="H13" s="5"/>
      <c r="I13" s="5"/>
      <c r="S13" s="53" t="s">
        <v>211</v>
      </c>
    </row>
    <row r="14" spans="1:19" x14ac:dyDescent="0.3">
      <c r="A14" s="57"/>
      <c r="B14" s="57"/>
      <c r="C14" s="46"/>
      <c r="D14" s="57"/>
      <c r="E14" s="59"/>
      <c r="F14" s="58"/>
      <c r="G14" s="4"/>
      <c r="H14" s="4"/>
      <c r="I14" s="46"/>
      <c r="S14" s="53" t="s">
        <v>212</v>
      </c>
    </row>
    <row r="15" spans="1:19" x14ac:dyDescent="0.3">
      <c r="A15" s="57"/>
      <c r="B15" s="4"/>
      <c r="C15" s="46"/>
      <c r="D15" s="57"/>
      <c r="E15" s="59"/>
      <c r="F15" s="58"/>
      <c r="G15" s="4"/>
      <c r="H15" s="4"/>
      <c r="I15" s="46"/>
      <c r="S15" s="53" t="s">
        <v>67</v>
      </c>
    </row>
    <row r="16" spans="1:19" x14ac:dyDescent="0.3">
      <c r="A16" s="57"/>
      <c r="B16" s="4"/>
      <c r="C16" s="46"/>
      <c r="D16" s="57"/>
      <c r="E16" s="59"/>
      <c r="F16" s="58"/>
      <c r="G16" s="4"/>
      <c r="H16" s="4"/>
      <c r="I16" s="46"/>
      <c r="S16" s="53" t="s">
        <v>78</v>
      </c>
    </row>
    <row r="17" spans="1:19" x14ac:dyDescent="0.3">
      <c r="A17" s="57"/>
      <c r="B17" s="4"/>
      <c r="C17" s="46"/>
      <c r="D17" s="57"/>
      <c r="E17" s="59"/>
      <c r="F17" s="58"/>
      <c r="G17" s="4"/>
      <c r="H17" s="4"/>
      <c r="I17" s="46"/>
      <c r="S17" s="53" t="s">
        <v>72</v>
      </c>
    </row>
    <row r="18" spans="1:19" x14ac:dyDescent="0.3">
      <c r="A18" s="57"/>
      <c r="B18" s="4"/>
      <c r="C18" s="46"/>
      <c r="D18" s="57"/>
      <c r="E18" s="59"/>
      <c r="F18" s="58"/>
      <c r="G18" s="4"/>
      <c r="H18" s="4"/>
      <c r="I18" s="46"/>
      <c r="S18" s="53" t="s">
        <v>215</v>
      </c>
    </row>
    <row r="19" spans="1:19" x14ac:dyDescent="0.3">
      <c r="A19" s="57"/>
      <c r="B19" s="4"/>
      <c r="C19" s="46"/>
      <c r="D19" s="57"/>
      <c r="E19" s="59"/>
      <c r="F19" s="58"/>
      <c r="G19" s="4"/>
      <c r="H19" s="4"/>
      <c r="I19" s="46"/>
      <c r="S19" s="53" t="s">
        <v>67</v>
      </c>
    </row>
    <row r="20" spans="1:19" x14ac:dyDescent="0.3">
      <c r="A20" s="57"/>
      <c r="B20" s="4"/>
      <c r="C20" s="46"/>
      <c r="D20" s="57"/>
      <c r="E20" s="59"/>
      <c r="F20" s="58"/>
      <c r="G20" s="4"/>
      <c r="H20" s="4"/>
      <c r="I20" s="46"/>
      <c r="S20" s="53" t="s">
        <v>77</v>
      </c>
    </row>
    <row r="21" spans="1:19" x14ac:dyDescent="0.3">
      <c r="A21" s="57"/>
      <c r="B21" s="4"/>
      <c r="C21" s="46"/>
      <c r="D21" s="57"/>
      <c r="E21" s="59"/>
      <c r="F21" s="58"/>
      <c r="G21" s="4"/>
      <c r="H21" s="4"/>
      <c r="I21" s="46"/>
      <c r="S21" s="53" t="s">
        <v>80</v>
      </c>
    </row>
    <row r="22" spans="1:19" ht="16.5" customHeight="1" x14ac:dyDescent="0.3">
      <c r="C22" s="56"/>
      <c r="S22" s="53" t="s">
        <v>79</v>
      </c>
    </row>
    <row r="23" spans="1:19" ht="16.5" customHeight="1" x14ac:dyDescent="0.3">
      <c r="C23" s="56"/>
      <c r="S23" s="53" t="s">
        <v>212</v>
      </c>
    </row>
    <row r="24" spans="1:19" x14ac:dyDescent="0.3">
      <c r="C24" s="56"/>
    </row>
    <row r="25" spans="1:19" x14ac:dyDescent="0.3">
      <c r="C25" s="56"/>
    </row>
    <row r="26" spans="1:19" x14ac:dyDescent="0.3">
      <c r="C26" s="56"/>
    </row>
    <row r="27" spans="1:19" x14ac:dyDescent="0.3">
      <c r="C27" s="56"/>
    </row>
    <row r="28" spans="1:19" x14ac:dyDescent="0.3">
      <c r="C28" s="56"/>
    </row>
    <row r="29" spans="1:19" x14ac:dyDescent="0.3">
      <c r="C29" s="56"/>
    </row>
    <row r="30" spans="1:19" x14ac:dyDescent="0.3">
      <c r="C30" s="56"/>
    </row>
    <row r="31" spans="1:19" x14ac:dyDescent="0.3">
      <c r="C31" s="56"/>
    </row>
    <row r="32" spans="1:19" x14ac:dyDescent="0.3">
      <c r="C32" s="56"/>
    </row>
    <row r="33" spans="3:3" x14ac:dyDescent="0.3">
      <c r="C33" s="56"/>
    </row>
    <row r="34" spans="3:3" x14ac:dyDescent="0.3">
      <c r="C34" s="56"/>
    </row>
    <row r="35" spans="3:3" x14ac:dyDescent="0.3">
      <c r="C35" s="56"/>
    </row>
    <row r="36" spans="3:3" x14ac:dyDescent="0.3">
      <c r="C36" s="56"/>
    </row>
    <row r="37" spans="3:3" x14ac:dyDescent="0.3">
      <c r="C37" s="56"/>
    </row>
    <row r="38" spans="3:3" x14ac:dyDescent="0.3">
      <c r="C38" s="56"/>
    </row>
    <row r="39" spans="3:3" x14ac:dyDescent="0.3">
      <c r="C39" s="56"/>
    </row>
    <row r="40" spans="3:3" x14ac:dyDescent="0.3">
      <c r="C40" s="56"/>
    </row>
    <row r="41" spans="3:3" x14ac:dyDescent="0.3">
      <c r="C41" s="56"/>
    </row>
    <row r="42" spans="3:3" x14ac:dyDescent="0.3">
      <c r="C42" s="56"/>
    </row>
    <row r="43" spans="3:3" x14ac:dyDescent="0.3">
      <c r="C43" s="56"/>
    </row>
    <row r="44" spans="3:3" x14ac:dyDescent="0.3">
      <c r="C44" s="56"/>
    </row>
    <row r="45" spans="3:3" x14ac:dyDescent="0.3">
      <c r="C45" s="56"/>
    </row>
    <row r="46" spans="3:3" x14ac:dyDescent="0.3">
      <c r="C46" s="56"/>
    </row>
    <row r="47" spans="3:3" x14ac:dyDescent="0.3">
      <c r="C47" s="56"/>
    </row>
    <row r="48" spans="3:3" x14ac:dyDescent="0.3">
      <c r="C48" s="56"/>
    </row>
    <row r="49" spans="3:3" x14ac:dyDescent="0.3">
      <c r="C49" s="56"/>
    </row>
    <row r="50" spans="3:3" x14ac:dyDescent="0.3">
      <c r="C50" s="56"/>
    </row>
    <row r="51" spans="3:3" x14ac:dyDescent="0.3">
      <c r="C51" s="56"/>
    </row>
    <row r="52" spans="3:3" x14ac:dyDescent="0.3">
      <c r="C52" s="56"/>
    </row>
    <row r="53" spans="3:3" x14ac:dyDescent="0.3">
      <c r="C53" s="56"/>
    </row>
    <row r="54" spans="3:3" x14ac:dyDescent="0.3">
      <c r="C54" s="56"/>
    </row>
    <row r="55" spans="3:3" x14ac:dyDescent="0.3">
      <c r="C55" s="56"/>
    </row>
    <row r="56" spans="3:3" x14ac:dyDescent="0.3">
      <c r="C56" s="56"/>
    </row>
    <row r="57" spans="3:3" x14ac:dyDescent="0.3">
      <c r="C57" s="56"/>
    </row>
    <row r="58" spans="3:3" x14ac:dyDescent="0.3">
      <c r="C58" s="56"/>
    </row>
    <row r="59" spans="3:3" x14ac:dyDescent="0.3">
      <c r="C59" s="56"/>
    </row>
    <row r="60" spans="3:3" x14ac:dyDescent="0.3">
      <c r="C60" s="56"/>
    </row>
    <row r="61" spans="3:3" x14ac:dyDescent="0.3">
      <c r="C61" s="56"/>
    </row>
    <row r="62" spans="3:3" x14ac:dyDescent="0.3">
      <c r="C62" s="56"/>
    </row>
    <row r="63" spans="3:3" x14ac:dyDescent="0.3">
      <c r="C63" s="56"/>
    </row>
    <row r="64" spans="3:3" x14ac:dyDescent="0.3">
      <c r="C64" s="56"/>
    </row>
    <row r="65" spans="3:3" x14ac:dyDescent="0.3">
      <c r="C65" s="56"/>
    </row>
    <row r="66" spans="3:3" x14ac:dyDescent="0.3">
      <c r="C66" s="56"/>
    </row>
    <row r="67" spans="3:3" x14ac:dyDescent="0.3">
      <c r="C67" s="56"/>
    </row>
    <row r="68" spans="3:3" x14ac:dyDescent="0.3">
      <c r="C68" s="56"/>
    </row>
    <row r="69" spans="3:3" x14ac:dyDescent="0.3">
      <c r="C69" s="56"/>
    </row>
    <row r="70" spans="3:3" x14ac:dyDescent="0.3">
      <c r="C70" s="56"/>
    </row>
    <row r="71" spans="3:3" x14ac:dyDescent="0.3">
      <c r="C71" s="56"/>
    </row>
    <row r="72" spans="3:3" x14ac:dyDescent="0.3">
      <c r="C72" s="56"/>
    </row>
    <row r="73" spans="3:3" x14ac:dyDescent="0.3">
      <c r="C73" s="56"/>
    </row>
    <row r="74" spans="3:3" x14ac:dyDescent="0.3">
      <c r="C74" s="56"/>
    </row>
    <row r="75" spans="3:3" x14ac:dyDescent="0.3">
      <c r="C75" s="56"/>
    </row>
    <row r="76" spans="3:3" x14ac:dyDescent="0.3">
      <c r="C76" s="56"/>
    </row>
    <row r="77" spans="3:3" x14ac:dyDescent="0.3">
      <c r="C77" s="56"/>
    </row>
    <row r="78" spans="3:3" x14ac:dyDescent="0.3">
      <c r="C78" s="56"/>
    </row>
    <row r="79" spans="3:3" x14ac:dyDescent="0.3">
      <c r="C79" s="56"/>
    </row>
    <row r="80" spans="3:3" x14ac:dyDescent="0.3">
      <c r="C80" s="56"/>
    </row>
    <row r="81" spans="3:3" x14ac:dyDescent="0.3">
      <c r="C81" s="56"/>
    </row>
    <row r="82" spans="3:3" x14ac:dyDescent="0.3">
      <c r="C82" s="56"/>
    </row>
    <row r="83" spans="3:3" x14ac:dyDescent="0.3">
      <c r="C83" s="56"/>
    </row>
    <row r="84" spans="3:3" x14ac:dyDescent="0.3">
      <c r="C84" s="56"/>
    </row>
    <row r="85" spans="3:3" x14ac:dyDescent="0.3">
      <c r="C85" s="56"/>
    </row>
    <row r="86" spans="3:3" x14ac:dyDescent="0.3">
      <c r="C86" s="56"/>
    </row>
    <row r="87" spans="3:3" x14ac:dyDescent="0.3">
      <c r="C87" s="56"/>
    </row>
    <row r="88" spans="3:3" x14ac:dyDescent="0.3">
      <c r="C88" s="56"/>
    </row>
    <row r="89" spans="3:3" x14ac:dyDescent="0.3">
      <c r="C89" s="56"/>
    </row>
    <row r="90" spans="3:3" x14ac:dyDescent="0.3">
      <c r="C90" s="56"/>
    </row>
    <row r="91" spans="3:3" x14ac:dyDescent="0.3">
      <c r="C91" s="56"/>
    </row>
    <row r="92" spans="3:3" x14ac:dyDescent="0.3">
      <c r="C92" s="56"/>
    </row>
    <row r="93" spans="3:3" x14ac:dyDescent="0.3">
      <c r="C93" s="56"/>
    </row>
    <row r="94" spans="3:3" x14ac:dyDescent="0.3">
      <c r="C94" s="56"/>
    </row>
    <row r="95" spans="3:3" x14ac:dyDescent="0.3">
      <c r="C95" s="56"/>
    </row>
    <row r="96" spans="3:3" x14ac:dyDescent="0.3">
      <c r="C96" s="56"/>
    </row>
    <row r="97" spans="3:3" x14ac:dyDescent="0.3">
      <c r="C97" s="56"/>
    </row>
    <row r="98" spans="3:3" x14ac:dyDescent="0.3">
      <c r="C98" s="56"/>
    </row>
    <row r="99" spans="3:3" x14ac:dyDescent="0.3">
      <c r="C99" s="56"/>
    </row>
    <row r="100" spans="3:3" x14ac:dyDescent="0.3">
      <c r="C100" s="56"/>
    </row>
    <row r="101" spans="3:3" x14ac:dyDescent="0.3">
      <c r="C101" s="56"/>
    </row>
    <row r="102" spans="3:3" x14ac:dyDescent="0.3">
      <c r="C102" s="56"/>
    </row>
    <row r="103" spans="3:3" x14ac:dyDescent="0.3">
      <c r="C103" s="56"/>
    </row>
    <row r="104" spans="3:3" x14ac:dyDescent="0.3">
      <c r="C104" s="56"/>
    </row>
    <row r="105" spans="3:3" x14ac:dyDescent="0.3">
      <c r="C105" s="56"/>
    </row>
    <row r="106" spans="3:3" x14ac:dyDescent="0.3">
      <c r="C106" s="56"/>
    </row>
    <row r="107" spans="3:3" x14ac:dyDescent="0.3">
      <c r="C107" s="56"/>
    </row>
    <row r="108" spans="3:3" x14ac:dyDescent="0.3">
      <c r="C108" s="56"/>
    </row>
    <row r="109" spans="3:3" x14ac:dyDescent="0.3">
      <c r="C109" s="56"/>
    </row>
    <row r="110" spans="3:3" x14ac:dyDescent="0.3">
      <c r="C110" s="56"/>
    </row>
    <row r="111" spans="3:3" x14ac:dyDescent="0.3">
      <c r="C111" s="56"/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FD966"/>
  </sheetPr>
  <dimension ref="A1:I9"/>
  <sheetViews>
    <sheetView topLeftCell="D1" zoomScaleNormal="100" zoomScaleSheetLayoutView="75" workbookViewId="0">
      <selection activeCell="E1" sqref="E1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11.125" bestFit="1" customWidth="1"/>
    <col min="4" max="4" width="39.75" bestFit="1" customWidth="1"/>
    <col min="5" max="5" width="31.625" bestFit="1" customWidth="1"/>
    <col min="7" max="7" width="10.375" bestFit="1" customWidth="1"/>
    <col min="8" max="8" width="10.5" bestFit="1" customWidth="1"/>
    <col min="9" max="9" width="9.625" bestFit="1" customWidth="1"/>
  </cols>
  <sheetData>
    <row r="1" spans="1:9" x14ac:dyDescent="0.3">
      <c r="A1" s="32" t="s">
        <v>360</v>
      </c>
      <c r="B1" s="32" t="s">
        <v>68</v>
      </c>
      <c r="C1" s="32" t="s">
        <v>254</v>
      </c>
      <c r="D1" s="32" t="s">
        <v>273</v>
      </c>
      <c r="E1" s="32" t="s">
        <v>71</v>
      </c>
      <c r="F1" s="49" t="s">
        <v>85</v>
      </c>
      <c r="G1" s="49" t="s">
        <v>90</v>
      </c>
      <c r="H1" s="49" t="s">
        <v>92</v>
      </c>
      <c r="I1" s="49" t="s">
        <v>88</v>
      </c>
    </row>
    <row r="2" spans="1:9" x14ac:dyDescent="0.3">
      <c r="A2" s="31" t="s">
        <v>152</v>
      </c>
      <c r="B2" s="45" t="s">
        <v>342</v>
      </c>
      <c r="C2" s="44" t="s">
        <v>83</v>
      </c>
      <c r="D2" s="45" t="s">
        <v>52</v>
      </c>
      <c r="E2" s="16" t="s">
        <v>72</v>
      </c>
      <c r="F2" s="34" t="s">
        <v>410</v>
      </c>
      <c r="G2" s="1">
        <v>15</v>
      </c>
      <c r="H2" s="102">
        <v>77206.71431701984</v>
      </c>
      <c r="I2" s="44" t="s">
        <v>4</v>
      </c>
    </row>
    <row r="3" spans="1:9" x14ac:dyDescent="0.3">
      <c r="A3" s="31" t="s">
        <v>150</v>
      </c>
      <c r="B3" s="1" t="s">
        <v>341</v>
      </c>
      <c r="C3" s="44" t="s">
        <v>83</v>
      </c>
      <c r="D3" s="45" t="s">
        <v>47</v>
      </c>
      <c r="E3" s="16" t="s">
        <v>209</v>
      </c>
      <c r="F3" s="34" t="s">
        <v>410</v>
      </c>
      <c r="G3" s="1">
        <v>15</v>
      </c>
      <c r="H3" s="102">
        <v>77206.71431701984</v>
      </c>
      <c r="I3" s="44" t="s">
        <v>1</v>
      </c>
    </row>
    <row r="4" spans="1:9" x14ac:dyDescent="0.3">
      <c r="A4" s="31" t="s">
        <v>143</v>
      </c>
      <c r="B4" s="1" t="s">
        <v>343</v>
      </c>
      <c r="C4" s="44" t="s">
        <v>83</v>
      </c>
      <c r="D4" s="45" t="s">
        <v>337</v>
      </c>
      <c r="E4" s="16" t="s">
        <v>62</v>
      </c>
      <c r="F4" s="34" t="s">
        <v>410</v>
      </c>
      <c r="G4" s="1">
        <v>15</v>
      </c>
      <c r="H4" s="102">
        <v>77206.71431701984</v>
      </c>
      <c r="I4" s="44" t="s">
        <v>33</v>
      </c>
    </row>
    <row r="5" spans="1:9" x14ac:dyDescent="0.3">
      <c r="A5" s="31" t="s">
        <v>151</v>
      </c>
      <c r="B5" s="1" t="s">
        <v>339</v>
      </c>
      <c r="C5" s="44" t="s">
        <v>83</v>
      </c>
      <c r="D5" s="31" t="s">
        <v>44</v>
      </c>
      <c r="E5" s="53" t="s">
        <v>69</v>
      </c>
      <c r="F5" s="34" t="s">
        <v>410</v>
      </c>
      <c r="G5" s="1">
        <v>15</v>
      </c>
      <c r="H5" s="102">
        <v>77206.71431701984</v>
      </c>
      <c r="I5" s="44" t="s">
        <v>39</v>
      </c>
    </row>
    <row r="6" spans="1:9" x14ac:dyDescent="0.3">
      <c r="A6" s="31" t="s">
        <v>149</v>
      </c>
      <c r="B6" s="1" t="s">
        <v>370</v>
      </c>
      <c r="C6" s="44" t="s">
        <v>83</v>
      </c>
      <c r="D6" s="45" t="s">
        <v>465</v>
      </c>
      <c r="E6" s="16" t="s">
        <v>78</v>
      </c>
      <c r="F6" s="34" t="s">
        <v>410</v>
      </c>
      <c r="G6" s="1">
        <v>15</v>
      </c>
      <c r="H6" s="102">
        <v>77206.71431701984</v>
      </c>
      <c r="I6" s="44" t="s">
        <v>26</v>
      </c>
    </row>
    <row r="7" spans="1:9" x14ac:dyDescent="0.3">
      <c r="A7" s="31" t="s">
        <v>144</v>
      </c>
      <c r="B7" s="1" t="s">
        <v>244</v>
      </c>
      <c r="C7" s="44" t="s">
        <v>83</v>
      </c>
      <c r="D7" s="45" t="s">
        <v>456</v>
      </c>
      <c r="E7" s="16" t="s">
        <v>211</v>
      </c>
      <c r="F7" s="34" t="s">
        <v>410</v>
      </c>
      <c r="G7" s="1">
        <v>15</v>
      </c>
      <c r="H7" s="102">
        <v>77206.71431701984</v>
      </c>
      <c r="I7" s="44" t="s">
        <v>35</v>
      </c>
    </row>
    <row r="8" spans="1:9" x14ac:dyDescent="0.3">
      <c r="A8" s="31" t="s">
        <v>146</v>
      </c>
      <c r="B8" s="1" t="s">
        <v>345</v>
      </c>
      <c r="C8" s="44" t="s">
        <v>83</v>
      </c>
      <c r="D8" s="45" t="s">
        <v>49</v>
      </c>
      <c r="E8" s="16" t="s">
        <v>212</v>
      </c>
      <c r="F8" s="34" t="s">
        <v>410</v>
      </c>
      <c r="G8" s="1">
        <v>15</v>
      </c>
      <c r="H8" s="102">
        <v>77206.71431701984</v>
      </c>
      <c r="I8" s="44" t="s">
        <v>40</v>
      </c>
    </row>
    <row r="9" spans="1:9" x14ac:dyDescent="0.3">
      <c r="A9" s="31" t="s">
        <v>147</v>
      </c>
      <c r="B9" s="1" t="s">
        <v>245</v>
      </c>
      <c r="C9" s="44" t="s">
        <v>83</v>
      </c>
      <c r="D9" s="45" t="s">
        <v>338</v>
      </c>
      <c r="E9" s="16" t="s">
        <v>67</v>
      </c>
      <c r="F9" s="34" t="s">
        <v>410</v>
      </c>
      <c r="G9" s="1">
        <v>15</v>
      </c>
      <c r="H9" s="102">
        <v>77206.71431701984</v>
      </c>
      <c r="I9" s="44" t="s">
        <v>24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FFD966"/>
  </sheetPr>
  <dimension ref="A1:H17"/>
  <sheetViews>
    <sheetView zoomScaleNormal="100" zoomScaleSheetLayoutView="75" workbookViewId="0">
      <selection activeCell="F8" sqref="F8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5.875" bestFit="1" customWidth="1"/>
    <col min="4" max="4" width="11.75" bestFit="1" customWidth="1"/>
    <col min="5" max="5" width="39.75" bestFit="1" customWidth="1"/>
    <col min="6" max="6" width="31.625" bestFit="1" customWidth="1"/>
    <col min="7" max="7" width="9" bestFit="1" customWidth="1"/>
    <col min="8" max="8" width="10.625" bestFit="1" customWidth="1"/>
    <col min="9" max="9" width="10.5" bestFit="1" customWidth="1"/>
  </cols>
  <sheetData>
    <row r="1" spans="1:8" x14ac:dyDescent="0.3">
      <c r="A1" s="77" t="s">
        <v>360</v>
      </c>
      <c r="B1" s="32" t="s">
        <v>68</v>
      </c>
      <c r="C1" s="32" t="s">
        <v>254</v>
      </c>
      <c r="D1" s="30" t="s">
        <v>101</v>
      </c>
      <c r="E1" s="30" t="s">
        <v>273</v>
      </c>
      <c r="F1" s="32" t="s">
        <v>71</v>
      </c>
      <c r="G1" s="32" t="s">
        <v>85</v>
      </c>
      <c r="H1" s="32" t="s">
        <v>250</v>
      </c>
    </row>
    <row r="2" spans="1:8" x14ac:dyDescent="0.3">
      <c r="A2" s="16" t="s">
        <v>138</v>
      </c>
      <c r="B2" s="1" t="s">
        <v>340</v>
      </c>
      <c r="C2" s="1" t="s">
        <v>248</v>
      </c>
      <c r="D2" s="1" t="s">
        <v>348</v>
      </c>
      <c r="E2" s="45" t="s">
        <v>465</v>
      </c>
      <c r="F2" s="16" t="s">
        <v>169</v>
      </c>
      <c r="G2" s="17">
        <v>0.03</v>
      </c>
      <c r="H2" s="17">
        <v>0.3</v>
      </c>
    </row>
    <row r="3" spans="1:8" x14ac:dyDescent="0.3">
      <c r="A3" s="16" t="s">
        <v>139</v>
      </c>
      <c r="B3" s="1" t="s">
        <v>425</v>
      </c>
      <c r="C3" s="1" t="s">
        <v>248</v>
      </c>
      <c r="D3" s="1" t="s">
        <v>348</v>
      </c>
      <c r="E3" s="1" t="s">
        <v>336</v>
      </c>
      <c r="F3" s="1" t="s">
        <v>70</v>
      </c>
      <c r="G3" s="99">
        <v>0.05</v>
      </c>
      <c r="H3" s="99">
        <v>0.5</v>
      </c>
    </row>
    <row r="4" spans="1:8" x14ac:dyDescent="0.3">
      <c r="A4" s="16" t="s">
        <v>137</v>
      </c>
      <c r="B4" s="1" t="s">
        <v>344</v>
      </c>
      <c r="C4" s="1" t="s">
        <v>248</v>
      </c>
      <c r="D4" s="1" t="s">
        <v>402</v>
      </c>
      <c r="E4" s="45" t="s">
        <v>48</v>
      </c>
      <c r="F4" s="16" t="s">
        <v>60</v>
      </c>
      <c r="G4" s="17">
        <v>0.3</v>
      </c>
      <c r="H4" s="17">
        <v>3</v>
      </c>
    </row>
    <row r="5" spans="1:8" x14ac:dyDescent="0.3">
      <c r="A5" s="16" t="s">
        <v>140</v>
      </c>
      <c r="B5" s="1" t="s">
        <v>420</v>
      </c>
      <c r="C5" s="1" t="s">
        <v>248</v>
      </c>
      <c r="D5" s="1" t="s">
        <v>402</v>
      </c>
      <c r="E5" s="1" t="s">
        <v>333</v>
      </c>
      <c r="F5" s="98" t="s">
        <v>61</v>
      </c>
      <c r="G5" s="99">
        <v>0.05</v>
      </c>
      <c r="H5" s="99">
        <v>0.5</v>
      </c>
    </row>
    <row r="6" spans="1:8" x14ac:dyDescent="0.3">
      <c r="A6" s="16" t="s">
        <v>141</v>
      </c>
      <c r="B6" s="1" t="s">
        <v>246</v>
      </c>
      <c r="C6" s="1" t="s">
        <v>248</v>
      </c>
      <c r="D6" s="1" t="s">
        <v>375</v>
      </c>
      <c r="E6" s="45" t="s">
        <v>453</v>
      </c>
      <c r="F6" s="16" t="s">
        <v>164</v>
      </c>
      <c r="G6" s="17">
        <v>0.2</v>
      </c>
      <c r="H6" s="17">
        <v>2</v>
      </c>
    </row>
    <row r="7" spans="1:8" x14ac:dyDescent="0.3">
      <c r="A7" s="16" t="s">
        <v>145</v>
      </c>
      <c r="B7" s="1" t="s">
        <v>6</v>
      </c>
      <c r="C7" s="1" t="s">
        <v>248</v>
      </c>
      <c r="D7" s="1" t="s">
        <v>375</v>
      </c>
      <c r="E7" s="1" t="s">
        <v>454</v>
      </c>
      <c r="F7" s="98" t="s">
        <v>163</v>
      </c>
      <c r="G7" s="99">
        <v>0.03</v>
      </c>
      <c r="H7" s="99">
        <v>0.3</v>
      </c>
    </row>
    <row r="8" spans="1:8" x14ac:dyDescent="0.3">
      <c r="A8" s="16" t="s">
        <v>148</v>
      </c>
      <c r="B8" s="1" t="s">
        <v>369</v>
      </c>
      <c r="C8" s="1" t="s">
        <v>248</v>
      </c>
      <c r="D8" s="1" t="s">
        <v>365</v>
      </c>
      <c r="E8" s="45" t="s">
        <v>461</v>
      </c>
      <c r="F8" s="16" t="s">
        <v>161</v>
      </c>
      <c r="G8" s="17">
        <v>0.3</v>
      </c>
      <c r="H8" s="17">
        <v>3</v>
      </c>
    </row>
    <row r="9" spans="1:8" x14ac:dyDescent="0.3">
      <c r="A9" s="16" t="s">
        <v>142</v>
      </c>
      <c r="B9" s="1" t="s">
        <v>434</v>
      </c>
      <c r="C9" s="1" t="s">
        <v>248</v>
      </c>
      <c r="D9" s="1" t="s">
        <v>365</v>
      </c>
      <c r="E9" s="1" t="s">
        <v>460</v>
      </c>
      <c r="F9" s="98" t="s">
        <v>3</v>
      </c>
      <c r="G9" s="99">
        <v>0.1</v>
      </c>
      <c r="H9" s="99">
        <v>1</v>
      </c>
    </row>
    <row r="10" spans="1:8" x14ac:dyDescent="0.3">
      <c r="A10" s="16" t="s">
        <v>156</v>
      </c>
      <c r="B10" s="1" t="s">
        <v>247</v>
      </c>
      <c r="C10" s="1" t="s">
        <v>248</v>
      </c>
      <c r="D10" s="1" t="s">
        <v>388</v>
      </c>
      <c r="E10" s="45" t="s">
        <v>46</v>
      </c>
      <c r="F10" s="16" t="s">
        <v>217</v>
      </c>
      <c r="G10" s="17">
        <v>0.1</v>
      </c>
      <c r="H10" s="17">
        <v>1</v>
      </c>
    </row>
    <row r="11" spans="1:8" x14ac:dyDescent="0.3">
      <c r="A11" s="16" t="s">
        <v>160</v>
      </c>
      <c r="B11" s="1" t="s">
        <v>433</v>
      </c>
      <c r="C11" s="1" t="s">
        <v>248</v>
      </c>
      <c r="D11" s="1" t="s">
        <v>388</v>
      </c>
      <c r="E11" s="1" t="s">
        <v>455</v>
      </c>
      <c r="F11" s="98" t="s">
        <v>75</v>
      </c>
      <c r="G11" s="99">
        <v>0.02</v>
      </c>
      <c r="H11" s="99">
        <v>0.2</v>
      </c>
    </row>
    <row r="12" spans="1:8" x14ac:dyDescent="0.3">
      <c r="A12" s="16" t="s">
        <v>153</v>
      </c>
      <c r="B12" s="1" t="s">
        <v>366</v>
      </c>
      <c r="C12" s="1" t="s">
        <v>248</v>
      </c>
      <c r="D12" s="1" t="s">
        <v>390</v>
      </c>
      <c r="E12" s="45" t="s">
        <v>460</v>
      </c>
      <c r="F12" s="16" t="s">
        <v>3</v>
      </c>
      <c r="G12" s="17">
        <v>0.1</v>
      </c>
      <c r="H12" s="17">
        <v>1</v>
      </c>
    </row>
    <row r="13" spans="1:8" x14ac:dyDescent="0.3">
      <c r="A13" s="16" t="s">
        <v>167</v>
      </c>
      <c r="B13" s="1" t="s">
        <v>432</v>
      </c>
      <c r="C13" s="1" t="s">
        <v>248</v>
      </c>
      <c r="D13" s="1" t="s">
        <v>390</v>
      </c>
      <c r="E13" s="1" t="s">
        <v>460</v>
      </c>
      <c r="F13" s="98" t="s">
        <v>3</v>
      </c>
      <c r="G13" s="99">
        <v>0.1</v>
      </c>
      <c r="H13" s="99">
        <v>1</v>
      </c>
    </row>
    <row r="14" spans="1:8" x14ac:dyDescent="0.3">
      <c r="A14" s="16" t="s">
        <v>166</v>
      </c>
      <c r="B14" s="1" t="s">
        <v>257</v>
      </c>
      <c r="C14" s="1" t="s">
        <v>248</v>
      </c>
      <c r="D14" s="1" t="s">
        <v>371</v>
      </c>
      <c r="E14" s="45" t="s">
        <v>462</v>
      </c>
      <c r="F14" s="16" t="s">
        <v>162</v>
      </c>
      <c r="G14" s="17">
        <v>0.4</v>
      </c>
      <c r="H14" s="17">
        <v>4</v>
      </c>
    </row>
    <row r="15" spans="1:8" x14ac:dyDescent="0.3">
      <c r="A15" s="16" t="s">
        <v>168</v>
      </c>
      <c r="B15" s="1" t="s">
        <v>369</v>
      </c>
      <c r="C15" s="1" t="s">
        <v>248</v>
      </c>
      <c r="D15" s="1" t="s">
        <v>371</v>
      </c>
      <c r="E15" s="1" t="s">
        <v>465</v>
      </c>
      <c r="F15" s="98" t="s">
        <v>169</v>
      </c>
      <c r="G15" s="99">
        <v>0.02</v>
      </c>
      <c r="H15" s="99">
        <v>0.2</v>
      </c>
    </row>
    <row r="16" spans="1:8" x14ac:dyDescent="0.3">
      <c r="A16" s="16" t="s">
        <v>170</v>
      </c>
      <c r="B16" s="1" t="s">
        <v>355</v>
      </c>
      <c r="C16" s="1" t="s">
        <v>248</v>
      </c>
      <c r="D16" s="1" t="s">
        <v>396</v>
      </c>
      <c r="E16" s="45" t="s">
        <v>50</v>
      </c>
      <c r="F16" s="16" t="s">
        <v>66</v>
      </c>
      <c r="G16" s="17">
        <v>0.05</v>
      </c>
      <c r="H16" s="17">
        <v>0.5</v>
      </c>
    </row>
    <row r="17" spans="1:8" x14ac:dyDescent="0.3">
      <c r="A17" s="16" t="s">
        <v>165</v>
      </c>
      <c r="B17" s="1" t="s">
        <v>435</v>
      </c>
      <c r="C17" s="1" t="s">
        <v>248</v>
      </c>
      <c r="D17" s="1" t="s">
        <v>396</v>
      </c>
      <c r="E17" s="1" t="s">
        <v>336</v>
      </c>
      <c r="F17" s="98" t="s">
        <v>70</v>
      </c>
      <c r="G17" s="99">
        <v>0.05</v>
      </c>
      <c r="H17" s="99">
        <v>0.5</v>
      </c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2C9D-1111-4253-852D-362AE47E8E91}">
  <sheetPr>
    <tabColor theme="5" tint="0.59999389629810485"/>
  </sheetPr>
  <dimension ref="B1:K10"/>
  <sheetViews>
    <sheetView workbookViewId="0">
      <selection activeCell="B10" sqref="B10:C10"/>
    </sheetView>
  </sheetViews>
  <sheetFormatPr defaultColWidth="6.25" defaultRowHeight="16.5" x14ac:dyDescent="0.3"/>
  <cols>
    <col min="1" max="16384" width="6.25" style="105"/>
  </cols>
  <sheetData>
    <row r="1" spans="2:11" ht="17.25" thickBot="1" x14ac:dyDescent="0.35"/>
    <row r="2" spans="2:11" ht="16.5" customHeight="1" x14ac:dyDescent="0.3">
      <c r="B2" s="182" t="s">
        <v>466</v>
      </c>
      <c r="C2" s="183"/>
      <c r="D2" s="183"/>
      <c r="E2" s="183"/>
      <c r="F2" s="183"/>
      <c r="G2" s="183"/>
      <c r="H2" s="183"/>
      <c r="I2" s="183"/>
      <c r="J2" s="183"/>
      <c r="K2" s="184"/>
    </row>
    <row r="3" spans="2:11" x14ac:dyDescent="0.3">
      <c r="B3" s="185"/>
      <c r="C3" s="186"/>
      <c r="D3" s="186"/>
      <c r="E3" s="186"/>
      <c r="F3" s="186"/>
      <c r="G3" s="186"/>
      <c r="H3" s="186"/>
      <c r="I3" s="186"/>
      <c r="J3" s="186"/>
      <c r="K3" s="187"/>
    </row>
    <row r="4" spans="2:11" x14ac:dyDescent="0.3">
      <c r="B4" s="185"/>
      <c r="C4" s="186"/>
      <c r="D4" s="186"/>
      <c r="E4" s="186"/>
      <c r="F4" s="186"/>
      <c r="G4" s="186"/>
      <c r="H4" s="186"/>
      <c r="I4" s="186"/>
      <c r="J4" s="186"/>
      <c r="K4" s="187"/>
    </row>
    <row r="5" spans="2:11" x14ac:dyDescent="0.3">
      <c r="B5" s="185"/>
      <c r="C5" s="186"/>
      <c r="D5" s="186"/>
      <c r="E5" s="186"/>
      <c r="F5" s="186"/>
      <c r="G5" s="186"/>
      <c r="H5" s="186"/>
      <c r="I5" s="186"/>
      <c r="J5" s="186"/>
      <c r="K5" s="187"/>
    </row>
    <row r="6" spans="2:11" x14ac:dyDescent="0.3">
      <c r="B6" s="185"/>
      <c r="C6" s="186"/>
      <c r="D6" s="186"/>
      <c r="E6" s="186"/>
      <c r="F6" s="186"/>
      <c r="G6" s="186"/>
      <c r="H6" s="186"/>
      <c r="I6" s="186"/>
      <c r="J6" s="186"/>
      <c r="K6" s="187"/>
    </row>
    <row r="7" spans="2:11" ht="17.25" thickBot="1" x14ac:dyDescent="0.35">
      <c r="B7" s="188"/>
      <c r="C7" s="189"/>
      <c r="D7" s="189"/>
      <c r="E7" s="189"/>
      <c r="F7" s="189"/>
      <c r="G7" s="189"/>
      <c r="H7" s="189"/>
      <c r="I7" s="189"/>
      <c r="J7" s="189"/>
      <c r="K7" s="190"/>
    </row>
    <row r="8" spans="2:11" x14ac:dyDescent="0.3">
      <c r="B8" s="106"/>
      <c r="C8" s="106"/>
      <c r="D8" s="106"/>
      <c r="E8" s="106"/>
      <c r="F8" s="106"/>
      <c r="G8" s="106"/>
      <c r="H8" s="106"/>
      <c r="I8" s="106"/>
      <c r="J8" s="106"/>
      <c r="K8" s="106"/>
    </row>
    <row r="9" spans="2:11" x14ac:dyDescent="0.3">
      <c r="B9" s="106"/>
      <c r="C9" s="106"/>
      <c r="D9" s="106"/>
      <c r="E9" s="106"/>
      <c r="F9" s="106"/>
      <c r="G9" s="106"/>
      <c r="H9" s="106"/>
      <c r="I9" s="106"/>
      <c r="J9" s="106"/>
      <c r="K9" s="106"/>
    </row>
    <row r="10" spans="2:11" x14ac:dyDescent="0.3">
      <c r="B10" s="106"/>
      <c r="C10" s="106"/>
      <c r="D10" s="106"/>
      <c r="E10" s="106"/>
      <c r="F10" s="106"/>
      <c r="G10" s="106"/>
      <c r="H10" s="106"/>
      <c r="I10" s="106"/>
      <c r="J10" s="106"/>
      <c r="K10" s="106"/>
    </row>
  </sheetData>
  <mergeCells count="1">
    <mergeCell ref="B2:K7"/>
  </mergeCells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FBA8-C410-491D-9014-6DB1DA00C5C2}">
  <sheetPr>
    <tabColor theme="7" tint="0.39997558519241921"/>
  </sheetPr>
  <dimension ref="A1:F6"/>
  <sheetViews>
    <sheetView workbookViewId="0">
      <selection activeCell="F1" sqref="F1"/>
    </sheetView>
  </sheetViews>
  <sheetFormatPr defaultRowHeight="16.5" x14ac:dyDescent="0.3"/>
  <cols>
    <col min="1" max="1" width="13.75" style="105" bestFit="1" customWidth="1"/>
    <col min="2" max="2" width="13" style="105" bestFit="1" customWidth="1"/>
    <col min="3" max="3" width="9" style="105"/>
    <col min="4" max="4" width="26.375" style="105" bestFit="1" customWidth="1"/>
    <col min="5" max="5" width="16.375" style="105" bestFit="1" customWidth="1"/>
    <col min="6" max="16384" width="9" style="105"/>
  </cols>
  <sheetData>
    <row r="1" spans="1:6" x14ac:dyDescent="0.3">
      <c r="A1" s="108" t="s">
        <v>467</v>
      </c>
      <c r="B1" s="108" t="s">
        <v>468</v>
      </c>
      <c r="C1" s="108" t="s">
        <v>469</v>
      </c>
      <c r="D1" s="108" t="s">
        <v>470</v>
      </c>
      <c r="E1" s="108" t="s">
        <v>471</v>
      </c>
      <c r="F1" s="103" t="s">
        <v>278</v>
      </c>
    </row>
    <row r="2" spans="1:6" x14ac:dyDescent="0.3">
      <c r="A2" s="109" t="s">
        <v>472</v>
      </c>
      <c r="B2" s="111" t="s">
        <v>477</v>
      </c>
      <c r="C2" s="111" t="s">
        <v>482</v>
      </c>
      <c r="D2" s="113" t="s">
        <v>483</v>
      </c>
      <c r="E2" s="111" t="s">
        <v>488</v>
      </c>
      <c r="F2" s="110">
        <v>200</v>
      </c>
    </row>
    <row r="3" spans="1:6" x14ac:dyDescent="0.3">
      <c r="A3" s="109" t="s">
        <v>473</v>
      </c>
      <c r="B3" s="111" t="s">
        <v>478</v>
      </c>
      <c r="C3" s="111" t="s">
        <v>482</v>
      </c>
      <c r="D3" s="113" t="s">
        <v>484</v>
      </c>
      <c r="E3" s="111" t="s">
        <v>491</v>
      </c>
      <c r="F3" s="110">
        <v>400</v>
      </c>
    </row>
    <row r="4" spans="1:6" x14ac:dyDescent="0.3">
      <c r="A4" s="109" t="s">
        <v>474</v>
      </c>
      <c r="B4" s="111" t="s">
        <v>479</v>
      </c>
      <c r="C4" s="111" t="s">
        <v>482</v>
      </c>
      <c r="D4" s="113" t="s">
        <v>485</v>
      </c>
      <c r="E4" s="111" t="s">
        <v>492</v>
      </c>
      <c r="F4" s="110">
        <v>600</v>
      </c>
    </row>
    <row r="5" spans="1:6" x14ac:dyDescent="0.3">
      <c r="A5" s="109" t="s">
        <v>475</v>
      </c>
      <c r="B5" s="111" t="s">
        <v>480</v>
      </c>
      <c r="C5" s="111" t="s">
        <v>482</v>
      </c>
      <c r="D5" s="113" t="s">
        <v>486</v>
      </c>
      <c r="E5" s="111" t="s">
        <v>489</v>
      </c>
      <c r="F5" s="110">
        <v>800</v>
      </c>
    </row>
    <row r="6" spans="1:6" x14ac:dyDescent="0.3">
      <c r="A6" s="109" t="s">
        <v>476</v>
      </c>
      <c r="B6" s="111" t="s">
        <v>481</v>
      </c>
      <c r="C6" s="111" t="s">
        <v>482</v>
      </c>
      <c r="D6" s="113" t="s">
        <v>487</v>
      </c>
      <c r="E6" s="111" t="s">
        <v>490</v>
      </c>
      <c r="F6" s="110">
        <v>1000</v>
      </c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788F-60B7-4EF7-88AF-01BB01E2758A}">
  <sheetPr>
    <tabColor theme="7" tint="0.39997558519241921"/>
  </sheetPr>
  <dimension ref="A1:F11"/>
  <sheetViews>
    <sheetView workbookViewId="0">
      <selection activeCell="H14" sqref="H14"/>
    </sheetView>
  </sheetViews>
  <sheetFormatPr defaultRowHeight="16.5" x14ac:dyDescent="0.3"/>
  <cols>
    <col min="1" max="1" width="6.625" style="105" bestFit="1" customWidth="1"/>
    <col min="2" max="2" width="13" style="105" bestFit="1" customWidth="1"/>
    <col min="3" max="3" width="5.375" style="105" bestFit="1" customWidth="1"/>
    <col min="4" max="4" width="29.25" style="105" bestFit="1" customWidth="1"/>
    <col min="5" max="5" width="9" style="105"/>
    <col min="6" max="6" width="22" style="105" bestFit="1" customWidth="1"/>
    <col min="7" max="16384" width="9" style="105"/>
  </cols>
  <sheetData>
    <row r="1" spans="1:6" x14ac:dyDescent="0.3">
      <c r="A1" s="108" t="s">
        <v>467</v>
      </c>
      <c r="B1" s="108" t="s">
        <v>468</v>
      </c>
      <c r="C1" s="108" t="s">
        <v>469</v>
      </c>
      <c r="D1" s="112" t="s">
        <v>523</v>
      </c>
      <c r="E1" s="191" t="s">
        <v>278</v>
      </c>
      <c r="F1" s="192" t="s">
        <v>524</v>
      </c>
    </row>
    <row r="2" spans="1:6" x14ac:dyDescent="0.3">
      <c r="A2" s="109" t="s">
        <v>493</v>
      </c>
      <c r="B2" s="109" t="s">
        <v>503</v>
      </c>
      <c r="C2" s="109" t="s">
        <v>482</v>
      </c>
      <c r="D2" s="109" t="s">
        <v>513</v>
      </c>
      <c r="E2" s="110">
        <v>50</v>
      </c>
      <c r="F2" s="111" t="s">
        <v>525</v>
      </c>
    </row>
    <row r="3" spans="1:6" x14ac:dyDescent="0.3">
      <c r="A3" s="109" t="s">
        <v>494</v>
      </c>
      <c r="B3" s="109" t="s">
        <v>504</v>
      </c>
      <c r="C3" s="109" t="s">
        <v>482</v>
      </c>
      <c r="D3" s="109" t="s">
        <v>514</v>
      </c>
      <c r="E3" s="110">
        <v>70</v>
      </c>
      <c r="F3" s="111" t="s">
        <v>527</v>
      </c>
    </row>
    <row r="4" spans="1:6" x14ac:dyDescent="0.3">
      <c r="A4" s="109" t="s">
        <v>495</v>
      </c>
      <c r="B4" s="109" t="s">
        <v>505</v>
      </c>
      <c r="C4" s="109" t="s">
        <v>482</v>
      </c>
      <c r="D4" s="109" t="s">
        <v>515</v>
      </c>
      <c r="E4" s="110">
        <v>150</v>
      </c>
      <c r="F4" s="111" t="s">
        <v>532</v>
      </c>
    </row>
    <row r="5" spans="1:6" x14ac:dyDescent="0.3">
      <c r="A5" s="109" t="s">
        <v>496</v>
      </c>
      <c r="B5" s="109" t="s">
        <v>506</v>
      </c>
      <c r="C5" s="109" t="s">
        <v>482</v>
      </c>
      <c r="D5" s="109" t="s">
        <v>516</v>
      </c>
      <c r="E5" s="110">
        <v>220</v>
      </c>
      <c r="F5" s="111" t="s">
        <v>533</v>
      </c>
    </row>
    <row r="6" spans="1:6" x14ac:dyDescent="0.3">
      <c r="A6" s="109" t="s">
        <v>497</v>
      </c>
      <c r="B6" s="109" t="s">
        <v>507</v>
      </c>
      <c r="C6" s="109" t="s">
        <v>482</v>
      </c>
      <c r="D6" s="109" t="s">
        <v>517</v>
      </c>
      <c r="E6" s="110">
        <v>320</v>
      </c>
      <c r="F6" s="111" t="s">
        <v>528</v>
      </c>
    </row>
    <row r="7" spans="1:6" x14ac:dyDescent="0.3">
      <c r="A7" s="109" t="s">
        <v>498</v>
      </c>
      <c r="B7" s="109" t="s">
        <v>508</v>
      </c>
      <c r="C7" s="109" t="s">
        <v>482</v>
      </c>
      <c r="D7" s="109" t="s">
        <v>518</v>
      </c>
      <c r="E7" s="110">
        <v>470</v>
      </c>
      <c r="F7" s="111" t="s">
        <v>530</v>
      </c>
    </row>
    <row r="8" spans="1:6" x14ac:dyDescent="0.3">
      <c r="A8" s="109" t="s">
        <v>499</v>
      </c>
      <c r="B8" s="109" t="s">
        <v>509</v>
      </c>
      <c r="C8" s="109" t="s">
        <v>482</v>
      </c>
      <c r="D8" s="109" t="s">
        <v>519</v>
      </c>
      <c r="E8" s="110">
        <v>560</v>
      </c>
      <c r="F8" s="111" t="s">
        <v>529</v>
      </c>
    </row>
    <row r="9" spans="1:6" x14ac:dyDescent="0.3">
      <c r="A9" s="109" t="s">
        <v>500</v>
      </c>
      <c r="B9" s="107" t="s">
        <v>512</v>
      </c>
      <c r="C9" s="109" t="s">
        <v>482</v>
      </c>
      <c r="D9" s="109" t="s">
        <v>520</v>
      </c>
      <c r="E9" s="110">
        <v>620</v>
      </c>
      <c r="F9" s="111" t="s">
        <v>526</v>
      </c>
    </row>
    <row r="10" spans="1:6" x14ac:dyDescent="0.3">
      <c r="A10" s="109" t="s">
        <v>501</v>
      </c>
      <c r="B10" s="109" t="s">
        <v>510</v>
      </c>
      <c r="C10" s="109" t="s">
        <v>482</v>
      </c>
      <c r="D10" s="109" t="s">
        <v>521</v>
      </c>
      <c r="E10" s="110">
        <v>620</v>
      </c>
      <c r="F10" s="111" t="s">
        <v>531</v>
      </c>
    </row>
    <row r="11" spans="1:6" x14ac:dyDescent="0.3">
      <c r="A11" s="109" t="s">
        <v>502</v>
      </c>
      <c r="B11" s="109" t="s">
        <v>511</v>
      </c>
      <c r="C11" s="109" t="s">
        <v>482</v>
      </c>
      <c r="D11" s="109" t="s">
        <v>522</v>
      </c>
      <c r="E11" s="110">
        <v>700</v>
      </c>
      <c r="F11" s="111" t="s">
        <v>534</v>
      </c>
    </row>
  </sheetData>
  <phoneticPr fontId="15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F8CBAC"/>
  </sheetPr>
  <dimension ref="B2:T27"/>
  <sheetViews>
    <sheetView tabSelected="1" zoomScaleNormal="100" zoomScaleSheetLayoutView="75" workbookViewId="0">
      <selection activeCell="X25" sqref="X25"/>
    </sheetView>
  </sheetViews>
  <sheetFormatPr defaultColWidth="4.625" defaultRowHeight="16.5" x14ac:dyDescent="0.3"/>
  <cols>
    <col min="1" max="16384" width="4.625" style="4"/>
  </cols>
  <sheetData>
    <row r="2" spans="2:20" ht="16.5" customHeight="1" x14ac:dyDescent="0.3">
      <c r="B2" s="129" t="s">
        <v>535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1"/>
    </row>
    <row r="3" spans="2:20" x14ac:dyDescent="0.3">
      <c r="B3" s="13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4"/>
    </row>
    <row r="4" spans="2:20" x14ac:dyDescent="0.3">
      <c r="B4" s="132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4"/>
    </row>
    <row r="5" spans="2:20" x14ac:dyDescent="0.3">
      <c r="B5" s="13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4"/>
    </row>
    <row r="6" spans="2:20" x14ac:dyDescent="0.3"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4"/>
    </row>
    <row r="7" spans="2:20" x14ac:dyDescent="0.3"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4"/>
    </row>
    <row r="8" spans="2:20" x14ac:dyDescent="0.3">
      <c r="B8" s="132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4"/>
    </row>
    <row r="9" spans="2:20" x14ac:dyDescent="0.3">
      <c r="B9" s="132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4"/>
    </row>
    <row r="10" spans="2:20" x14ac:dyDescent="0.3">
      <c r="B10" s="132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4"/>
    </row>
    <row r="11" spans="2:20" x14ac:dyDescent="0.3">
      <c r="B11" s="132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4"/>
    </row>
    <row r="12" spans="2:20" x14ac:dyDescent="0.3"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7"/>
    </row>
    <row r="15" spans="2:20" x14ac:dyDescent="0.3">
      <c r="B15" s="172" t="s">
        <v>536</v>
      </c>
      <c r="C15" s="172"/>
      <c r="D15" s="172"/>
      <c r="E15" s="172"/>
      <c r="F15" s="172"/>
      <c r="G15" s="172"/>
      <c r="H15" s="172"/>
      <c r="I15" s="172"/>
      <c r="J15" s="172"/>
      <c r="K15" s="172"/>
      <c r="L15" s="172"/>
    </row>
    <row r="16" spans="2:20" x14ac:dyDescent="0.3">
      <c r="B16" s="90" t="s">
        <v>236</v>
      </c>
      <c r="C16" s="51">
        <v>0</v>
      </c>
      <c r="D16" s="51">
        <v>1</v>
      </c>
      <c r="E16" s="51">
        <v>2</v>
      </c>
      <c r="F16" s="51">
        <v>3</v>
      </c>
      <c r="G16" s="51">
        <v>4</v>
      </c>
      <c r="H16" s="51">
        <v>5</v>
      </c>
      <c r="I16" s="51">
        <v>6</v>
      </c>
      <c r="J16" s="51">
        <v>7</v>
      </c>
      <c r="K16" s="51">
        <v>8</v>
      </c>
      <c r="L16" s="51">
        <v>9</v>
      </c>
    </row>
    <row r="17" spans="2:12" x14ac:dyDescent="0.3">
      <c r="B17" s="50">
        <v>0</v>
      </c>
      <c r="C17" s="104">
        <v>0</v>
      </c>
      <c r="D17" s="104">
        <v>42</v>
      </c>
      <c r="E17" s="104">
        <f>D17+6</f>
        <v>48</v>
      </c>
      <c r="F17" s="104">
        <f t="shared" ref="F17:L17" si="0">E17+6</f>
        <v>54</v>
      </c>
      <c r="G17" s="104">
        <f t="shared" si="0"/>
        <v>60</v>
      </c>
      <c r="H17" s="104">
        <f t="shared" si="0"/>
        <v>66</v>
      </c>
      <c r="I17" s="104">
        <f t="shared" si="0"/>
        <v>72</v>
      </c>
      <c r="J17" s="104">
        <f t="shared" si="0"/>
        <v>78</v>
      </c>
      <c r="K17" s="104">
        <f t="shared" si="0"/>
        <v>84</v>
      </c>
      <c r="L17" s="104">
        <f t="shared" si="0"/>
        <v>90</v>
      </c>
    </row>
    <row r="18" spans="2:12" x14ac:dyDescent="0.3">
      <c r="B18" s="50">
        <v>1</v>
      </c>
      <c r="C18" s="104">
        <f>L17+6</f>
        <v>96</v>
      </c>
      <c r="D18" s="104">
        <f>C18+6</f>
        <v>102</v>
      </c>
      <c r="E18" s="104">
        <f t="shared" ref="E18:L18" si="1">D18+6</f>
        <v>108</v>
      </c>
      <c r="F18" s="104">
        <f t="shared" si="1"/>
        <v>114</v>
      </c>
      <c r="G18" s="104">
        <f t="shared" si="1"/>
        <v>120</v>
      </c>
      <c r="H18" s="104">
        <f t="shared" si="1"/>
        <v>126</v>
      </c>
      <c r="I18" s="104">
        <f t="shared" si="1"/>
        <v>132</v>
      </c>
      <c r="J18" s="104">
        <f t="shared" si="1"/>
        <v>138</v>
      </c>
      <c r="K18" s="104">
        <f t="shared" si="1"/>
        <v>144</v>
      </c>
      <c r="L18" s="104">
        <f t="shared" si="1"/>
        <v>150</v>
      </c>
    </row>
    <row r="19" spans="2:12" x14ac:dyDescent="0.3">
      <c r="B19" s="50">
        <v>2</v>
      </c>
      <c r="C19" s="104">
        <f>L18+6</f>
        <v>156</v>
      </c>
      <c r="D19" s="104">
        <f>C19+6</f>
        <v>162</v>
      </c>
      <c r="E19" s="104">
        <f t="shared" ref="E19:L19" si="2">D19+6</f>
        <v>168</v>
      </c>
      <c r="F19" s="104">
        <f t="shared" si="2"/>
        <v>174</v>
      </c>
      <c r="G19" s="104">
        <f t="shared" si="2"/>
        <v>180</v>
      </c>
      <c r="H19" s="104">
        <f t="shared" si="2"/>
        <v>186</v>
      </c>
      <c r="I19" s="104">
        <f t="shared" si="2"/>
        <v>192</v>
      </c>
      <c r="J19" s="104">
        <f t="shared" si="2"/>
        <v>198</v>
      </c>
      <c r="K19" s="104">
        <f t="shared" si="2"/>
        <v>204</v>
      </c>
      <c r="L19" s="104">
        <f t="shared" si="2"/>
        <v>210</v>
      </c>
    </row>
    <row r="20" spans="2:12" x14ac:dyDescent="0.3">
      <c r="B20" s="50">
        <v>3</v>
      </c>
      <c r="C20" s="104">
        <f t="shared" ref="C20:C27" si="3">L19+6</f>
        <v>216</v>
      </c>
      <c r="D20" s="104">
        <f t="shared" ref="D20:L20" si="4">C20+6</f>
        <v>222</v>
      </c>
      <c r="E20" s="104">
        <f t="shared" si="4"/>
        <v>228</v>
      </c>
      <c r="F20" s="104">
        <f t="shared" si="4"/>
        <v>234</v>
      </c>
      <c r="G20" s="104">
        <f t="shared" si="4"/>
        <v>240</v>
      </c>
      <c r="H20" s="104">
        <f t="shared" si="4"/>
        <v>246</v>
      </c>
      <c r="I20" s="104">
        <f t="shared" si="4"/>
        <v>252</v>
      </c>
      <c r="J20" s="104">
        <f t="shared" si="4"/>
        <v>258</v>
      </c>
      <c r="K20" s="104">
        <f t="shared" si="4"/>
        <v>264</v>
      </c>
      <c r="L20" s="104">
        <f t="shared" si="4"/>
        <v>270</v>
      </c>
    </row>
    <row r="21" spans="2:12" x14ac:dyDescent="0.3">
      <c r="B21" s="50">
        <v>4</v>
      </c>
      <c r="C21" s="104">
        <f t="shared" si="3"/>
        <v>276</v>
      </c>
      <c r="D21" s="104">
        <f t="shared" ref="D21:L21" si="5">C21+6</f>
        <v>282</v>
      </c>
      <c r="E21" s="104">
        <f t="shared" si="5"/>
        <v>288</v>
      </c>
      <c r="F21" s="104">
        <f t="shared" si="5"/>
        <v>294</v>
      </c>
      <c r="G21" s="104">
        <f t="shared" si="5"/>
        <v>300</v>
      </c>
      <c r="H21" s="104">
        <f t="shared" si="5"/>
        <v>306</v>
      </c>
      <c r="I21" s="104">
        <f t="shared" si="5"/>
        <v>312</v>
      </c>
      <c r="J21" s="104">
        <f t="shared" si="5"/>
        <v>318</v>
      </c>
      <c r="K21" s="104">
        <f t="shared" si="5"/>
        <v>324</v>
      </c>
      <c r="L21" s="104">
        <f t="shared" si="5"/>
        <v>330</v>
      </c>
    </row>
    <row r="22" spans="2:12" x14ac:dyDescent="0.3">
      <c r="B22" s="50">
        <v>5</v>
      </c>
      <c r="C22" s="104">
        <f t="shared" si="3"/>
        <v>336</v>
      </c>
      <c r="D22" s="104">
        <f t="shared" ref="D22:L22" si="6">C22+6</f>
        <v>342</v>
      </c>
      <c r="E22" s="104">
        <f t="shared" si="6"/>
        <v>348</v>
      </c>
      <c r="F22" s="104">
        <f t="shared" si="6"/>
        <v>354</v>
      </c>
      <c r="G22" s="104">
        <f t="shared" si="6"/>
        <v>360</v>
      </c>
      <c r="H22" s="104">
        <f t="shared" si="6"/>
        <v>366</v>
      </c>
      <c r="I22" s="104">
        <f t="shared" si="6"/>
        <v>372</v>
      </c>
      <c r="J22" s="104">
        <f t="shared" si="6"/>
        <v>378</v>
      </c>
      <c r="K22" s="104">
        <f t="shared" si="6"/>
        <v>384</v>
      </c>
      <c r="L22" s="104">
        <f t="shared" si="6"/>
        <v>390</v>
      </c>
    </row>
    <row r="23" spans="2:12" x14ac:dyDescent="0.3">
      <c r="B23" s="50">
        <v>6</v>
      </c>
      <c r="C23" s="104">
        <f t="shared" si="3"/>
        <v>396</v>
      </c>
      <c r="D23" s="104">
        <f t="shared" ref="D23:L23" si="7">C23+6</f>
        <v>402</v>
      </c>
      <c r="E23" s="104">
        <f t="shared" si="7"/>
        <v>408</v>
      </c>
      <c r="F23" s="104">
        <f t="shared" si="7"/>
        <v>414</v>
      </c>
      <c r="G23" s="104">
        <f t="shared" si="7"/>
        <v>420</v>
      </c>
      <c r="H23" s="104">
        <f t="shared" si="7"/>
        <v>426</v>
      </c>
      <c r="I23" s="104">
        <f t="shared" si="7"/>
        <v>432</v>
      </c>
      <c r="J23" s="104">
        <f t="shared" si="7"/>
        <v>438</v>
      </c>
      <c r="K23" s="104">
        <f t="shared" si="7"/>
        <v>444</v>
      </c>
      <c r="L23" s="104">
        <f t="shared" si="7"/>
        <v>450</v>
      </c>
    </row>
    <row r="24" spans="2:12" x14ac:dyDescent="0.3">
      <c r="B24" s="50">
        <v>7</v>
      </c>
      <c r="C24" s="104">
        <f t="shared" si="3"/>
        <v>456</v>
      </c>
      <c r="D24" s="104">
        <f t="shared" ref="D24:L24" si="8">C24+6</f>
        <v>462</v>
      </c>
      <c r="E24" s="104">
        <f t="shared" si="8"/>
        <v>468</v>
      </c>
      <c r="F24" s="104">
        <f t="shared" si="8"/>
        <v>474</v>
      </c>
      <c r="G24" s="104">
        <f t="shared" si="8"/>
        <v>480</v>
      </c>
      <c r="H24" s="104">
        <f t="shared" si="8"/>
        <v>486</v>
      </c>
      <c r="I24" s="104">
        <f t="shared" si="8"/>
        <v>492</v>
      </c>
      <c r="J24" s="104">
        <f t="shared" si="8"/>
        <v>498</v>
      </c>
      <c r="K24" s="104">
        <f t="shared" si="8"/>
        <v>504</v>
      </c>
      <c r="L24" s="104">
        <f t="shared" si="8"/>
        <v>510</v>
      </c>
    </row>
    <row r="25" spans="2:12" x14ac:dyDescent="0.3">
      <c r="B25" s="50">
        <v>8</v>
      </c>
      <c r="C25" s="104">
        <f t="shared" si="3"/>
        <v>516</v>
      </c>
      <c r="D25" s="104">
        <f t="shared" ref="D25:L25" si="9">C25+6</f>
        <v>522</v>
      </c>
      <c r="E25" s="104">
        <f t="shared" si="9"/>
        <v>528</v>
      </c>
      <c r="F25" s="104">
        <f t="shared" si="9"/>
        <v>534</v>
      </c>
      <c r="G25" s="104">
        <f t="shared" si="9"/>
        <v>540</v>
      </c>
      <c r="H25" s="104">
        <f t="shared" si="9"/>
        <v>546</v>
      </c>
      <c r="I25" s="104">
        <f t="shared" si="9"/>
        <v>552</v>
      </c>
      <c r="J25" s="104">
        <f t="shared" si="9"/>
        <v>558</v>
      </c>
      <c r="K25" s="104">
        <f t="shared" si="9"/>
        <v>564</v>
      </c>
      <c r="L25" s="104">
        <f t="shared" si="9"/>
        <v>570</v>
      </c>
    </row>
    <row r="26" spans="2:12" x14ac:dyDescent="0.3">
      <c r="B26" s="50">
        <v>9</v>
      </c>
      <c r="C26" s="104">
        <f t="shared" si="3"/>
        <v>576</v>
      </c>
      <c r="D26" s="104">
        <f t="shared" ref="D26:L27" si="10">C26+6</f>
        <v>582</v>
      </c>
      <c r="E26" s="104">
        <f t="shared" si="10"/>
        <v>588</v>
      </c>
      <c r="F26" s="104">
        <f t="shared" si="10"/>
        <v>594</v>
      </c>
      <c r="G26" s="104">
        <f t="shared" si="10"/>
        <v>600</v>
      </c>
      <c r="H26" s="104">
        <f t="shared" si="10"/>
        <v>606</v>
      </c>
      <c r="I26" s="104">
        <f t="shared" si="10"/>
        <v>612</v>
      </c>
      <c r="J26" s="104">
        <f t="shared" si="10"/>
        <v>618</v>
      </c>
      <c r="K26" s="104">
        <f t="shared" si="10"/>
        <v>624</v>
      </c>
      <c r="L26" s="104">
        <f t="shared" si="10"/>
        <v>630</v>
      </c>
    </row>
    <row r="27" spans="2:12" x14ac:dyDescent="0.3">
      <c r="B27" s="50">
        <v>10</v>
      </c>
      <c r="C27" s="104">
        <f t="shared" si="3"/>
        <v>636</v>
      </c>
      <c r="D27" s="104">
        <f t="shared" si="10"/>
        <v>642</v>
      </c>
      <c r="E27" s="104">
        <f t="shared" si="10"/>
        <v>648</v>
      </c>
      <c r="F27" s="104">
        <f t="shared" si="10"/>
        <v>654</v>
      </c>
      <c r="G27" s="104">
        <f t="shared" si="10"/>
        <v>660</v>
      </c>
      <c r="H27" s="104">
        <f t="shared" si="10"/>
        <v>666</v>
      </c>
      <c r="I27" s="104">
        <f t="shared" si="10"/>
        <v>672</v>
      </c>
      <c r="J27" s="104">
        <f t="shared" si="10"/>
        <v>678</v>
      </c>
      <c r="K27" s="104">
        <f t="shared" si="10"/>
        <v>684</v>
      </c>
      <c r="L27" s="104">
        <f t="shared" si="10"/>
        <v>690</v>
      </c>
    </row>
  </sheetData>
  <mergeCells count="2">
    <mergeCell ref="B2:T12"/>
    <mergeCell ref="B15:L15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FFD966"/>
  </sheetPr>
  <dimension ref="A1:F17"/>
  <sheetViews>
    <sheetView zoomScaleNormal="100" zoomScaleSheetLayoutView="75" workbookViewId="0">
      <selection activeCell="E32" sqref="E32"/>
    </sheetView>
  </sheetViews>
  <sheetFormatPr defaultColWidth="9" defaultRowHeight="16.5" x14ac:dyDescent="0.3"/>
  <cols>
    <col min="1" max="1" width="8.625" bestFit="1" customWidth="1"/>
    <col min="2" max="2" width="13" bestFit="1" customWidth="1"/>
    <col min="3" max="3" width="5.375" bestFit="1" customWidth="1"/>
    <col min="4" max="4" width="10" bestFit="1" customWidth="1"/>
    <col min="5" max="5" width="13" bestFit="1" customWidth="1"/>
    <col min="6" max="6" width="11.625" bestFit="1" customWidth="1"/>
    <col min="7" max="7" width="12.25" customWidth="1"/>
  </cols>
  <sheetData>
    <row r="1" spans="1:6" x14ac:dyDescent="0.3">
      <c r="A1" s="13" t="s">
        <v>360</v>
      </c>
      <c r="B1" s="13" t="s">
        <v>68</v>
      </c>
      <c r="C1" s="13" t="s">
        <v>254</v>
      </c>
      <c r="D1" s="13" t="s">
        <v>84</v>
      </c>
      <c r="E1" s="13" t="s">
        <v>68</v>
      </c>
      <c r="F1" s="13" t="s">
        <v>86</v>
      </c>
    </row>
    <row r="2" spans="1:6" ht="16.5" customHeight="1" x14ac:dyDescent="0.3">
      <c r="A2" s="33" t="s">
        <v>97</v>
      </c>
      <c r="B2" s="1" t="s">
        <v>348</v>
      </c>
      <c r="C2" s="24" t="s">
        <v>251</v>
      </c>
      <c r="D2" s="16" t="s">
        <v>138</v>
      </c>
      <c r="E2" s="1" t="s">
        <v>340</v>
      </c>
      <c r="F2" s="18">
        <v>0.03</v>
      </c>
    </row>
    <row r="3" spans="1:6" ht="16.5" customHeight="1" x14ac:dyDescent="0.3">
      <c r="A3" s="33" t="s">
        <v>98</v>
      </c>
      <c r="B3" s="1" t="s">
        <v>348</v>
      </c>
      <c r="C3" s="48" t="s">
        <v>251</v>
      </c>
      <c r="D3" s="16" t="s">
        <v>139</v>
      </c>
      <c r="E3" s="1" t="s">
        <v>425</v>
      </c>
      <c r="F3" s="18">
        <v>0.03</v>
      </c>
    </row>
    <row r="4" spans="1:6" x14ac:dyDescent="0.3">
      <c r="A4" s="33" t="s">
        <v>99</v>
      </c>
      <c r="B4" s="1" t="s">
        <v>402</v>
      </c>
      <c r="C4" s="48" t="s">
        <v>251</v>
      </c>
      <c r="D4" s="16" t="s">
        <v>137</v>
      </c>
      <c r="E4" s="1" t="s">
        <v>344</v>
      </c>
      <c r="F4" s="18">
        <v>0.03</v>
      </c>
    </row>
    <row r="5" spans="1:6" x14ac:dyDescent="0.3">
      <c r="A5" s="33" t="s">
        <v>100</v>
      </c>
      <c r="B5" s="1" t="s">
        <v>402</v>
      </c>
      <c r="C5" s="48" t="s">
        <v>251</v>
      </c>
      <c r="D5" s="16" t="s">
        <v>140</v>
      </c>
      <c r="E5" s="1" t="s">
        <v>420</v>
      </c>
      <c r="F5" s="18">
        <v>0.03</v>
      </c>
    </row>
    <row r="6" spans="1:6" x14ac:dyDescent="0.3">
      <c r="A6" s="33" t="s">
        <v>106</v>
      </c>
      <c r="B6" s="1" t="s">
        <v>375</v>
      </c>
      <c r="C6" s="48" t="s">
        <v>251</v>
      </c>
      <c r="D6" s="16" t="s">
        <v>141</v>
      </c>
      <c r="E6" s="1" t="s">
        <v>76</v>
      </c>
      <c r="F6" s="18">
        <v>0.03</v>
      </c>
    </row>
    <row r="7" spans="1:6" x14ac:dyDescent="0.3">
      <c r="A7" s="33" t="s">
        <v>104</v>
      </c>
      <c r="B7" s="1" t="s">
        <v>375</v>
      </c>
      <c r="C7" s="48" t="s">
        <v>251</v>
      </c>
      <c r="D7" s="16" t="s">
        <v>145</v>
      </c>
      <c r="E7" s="1" t="s">
        <v>6</v>
      </c>
      <c r="F7" s="18">
        <v>0.03</v>
      </c>
    </row>
    <row r="8" spans="1:6" x14ac:dyDescent="0.3">
      <c r="A8" s="33" t="s">
        <v>109</v>
      </c>
      <c r="B8" s="1" t="s">
        <v>365</v>
      </c>
      <c r="C8" s="48" t="s">
        <v>251</v>
      </c>
      <c r="D8" s="16" t="s">
        <v>148</v>
      </c>
      <c r="E8" s="1" t="s">
        <v>369</v>
      </c>
      <c r="F8" s="18">
        <v>0.03</v>
      </c>
    </row>
    <row r="9" spans="1:6" x14ac:dyDescent="0.3">
      <c r="A9" s="33" t="s">
        <v>111</v>
      </c>
      <c r="B9" s="1" t="s">
        <v>365</v>
      </c>
      <c r="C9" s="48" t="s">
        <v>251</v>
      </c>
      <c r="D9" s="16" t="s">
        <v>142</v>
      </c>
      <c r="E9" s="1" t="s">
        <v>434</v>
      </c>
      <c r="F9" s="18">
        <v>0.03</v>
      </c>
    </row>
    <row r="10" spans="1:6" x14ac:dyDescent="0.3">
      <c r="A10" s="33" t="s">
        <v>181</v>
      </c>
      <c r="B10" s="1" t="s">
        <v>388</v>
      </c>
      <c r="C10" s="48" t="s">
        <v>251</v>
      </c>
      <c r="D10" s="16" t="s">
        <v>156</v>
      </c>
      <c r="E10" s="1" t="s">
        <v>247</v>
      </c>
      <c r="F10" s="18">
        <v>0.03</v>
      </c>
    </row>
    <row r="11" spans="1:6" x14ac:dyDescent="0.3">
      <c r="A11" s="33" t="s">
        <v>183</v>
      </c>
      <c r="B11" s="1" t="s">
        <v>388</v>
      </c>
      <c r="C11" s="48" t="s">
        <v>251</v>
      </c>
      <c r="D11" s="16" t="s">
        <v>160</v>
      </c>
      <c r="E11" s="1" t="s">
        <v>433</v>
      </c>
      <c r="F11" s="18">
        <v>0.03</v>
      </c>
    </row>
    <row r="12" spans="1:6" x14ac:dyDescent="0.3">
      <c r="A12" s="33" t="s">
        <v>184</v>
      </c>
      <c r="B12" s="1" t="s">
        <v>390</v>
      </c>
      <c r="C12" s="48" t="s">
        <v>251</v>
      </c>
      <c r="D12" s="16" t="s">
        <v>153</v>
      </c>
      <c r="E12" s="1" t="s">
        <v>366</v>
      </c>
      <c r="F12" s="18">
        <v>0.03</v>
      </c>
    </row>
    <row r="13" spans="1:6" x14ac:dyDescent="0.3">
      <c r="A13" s="33" t="s">
        <v>185</v>
      </c>
      <c r="B13" s="1" t="s">
        <v>390</v>
      </c>
      <c r="C13" s="48" t="s">
        <v>251</v>
      </c>
      <c r="D13" s="16" t="s">
        <v>167</v>
      </c>
      <c r="E13" s="1" t="s">
        <v>432</v>
      </c>
      <c r="F13" s="18">
        <v>0.03</v>
      </c>
    </row>
    <row r="14" spans="1:6" x14ac:dyDescent="0.3">
      <c r="A14" s="33" t="s">
        <v>186</v>
      </c>
      <c r="B14" s="1" t="s">
        <v>371</v>
      </c>
      <c r="C14" s="48" t="s">
        <v>251</v>
      </c>
      <c r="D14" s="16" t="s">
        <v>166</v>
      </c>
      <c r="E14" s="1" t="s">
        <v>257</v>
      </c>
      <c r="F14" s="18">
        <v>0.03</v>
      </c>
    </row>
    <row r="15" spans="1:6" x14ac:dyDescent="0.3">
      <c r="A15" s="33" t="s">
        <v>187</v>
      </c>
      <c r="B15" s="1" t="s">
        <v>371</v>
      </c>
      <c r="C15" s="48" t="s">
        <v>251</v>
      </c>
      <c r="D15" s="16" t="s">
        <v>168</v>
      </c>
      <c r="E15" s="1" t="s">
        <v>369</v>
      </c>
      <c r="F15" s="18">
        <v>0.03</v>
      </c>
    </row>
    <row r="16" spans="1:6" x14ac:dyDescent="0.3">
      <c r="A16" s="33" t="s">
        <v>180</v>
      </c>
      <c r="B16" s="1" t="s">
        <v>396</v>
      </c>
      <c r="C16" s="48" t="s">
        <v>251</v>
      </c>
      <c r="D16" s="16" t="s">
        <v>170</v>
      </c>
      <c r="E16" s="1" t="s">
        <v>355</v>
      </c>
      <c r="F16" s="18">
        <v>0.03</v>
      </c>
    </row>
    <row r="17" spans="1:6" x14ac:dyDescent="0.3">
      <c r="A17" s="33" t="s">
        <v>182</v>
      </c>
      <c r="B17" s="1" t="s">
        <v>396</v>
      </c>
      <c r="C17" s="24" t="s">
        <v>251</v>
      </c>
      <c r="D17" s="16" t="s">
        <v>165</v>
      </c>
      <c r="E17" s="1" t="s">
        <v>435</v>
      </c>
      <c r="F17" s="18">
        <v>0.03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F8CBAC"/>
  </sheetPr>
  <dimension ref="B2:M11"/>
  <sheetViews>
    <sheetView zoomScaleNormal="100" zoomScaleSheetLayoutView="75" workbookViewId="0">
      <selection activeCell="Y10" sqref="Y10"/>
    </sheetView>
  </sheetViews>
  <sheetFormatPr defaultColWidth="4.875" defaultRowHeight="16.5" x14ac:dyDescent="0.3"/>
  <cols>
    <col min="1" max="16384" width="4.875" style="2"/>
  </cols>
  <sheetData>
    <row r="2" spans="2:13" ht="16.5" customHeight="1" x14ac:dyDescent="0.3">
      <c r="B2" s="129" t="s">
        <v>42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1"/>
    </row>
    <row r="3" spans="2:13" x14ac:dyDescent="0.3">
      <c r="B3" s="13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/>
    </row>
    <row r="4" spans="2:13" x14ac:dyDescent="0.3">
      <c r="B4" s="132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4"/>
    </row>
    <row r="5" spans="2:13" x14ac:dyDescent="0.3">
      <c r="B5" s="13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4"/>
    </row>
    <row r="6" spans="2:13" x14ac:dyDescent="0.3">
      <c r="B6" s="135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7"/>
    </row>
    <row r="7" spans="2:13" x14ac:dyDescent="0.3">
      <c r="B7" s="15"/>
      <c r="C7" s="15"/>
      <c r="D7" s="15"/>
      <c r="E7" s="15"/>
      <c r="F7" s="15"/>
      <c r="G7" s="15"/>
      <c r="H7" s="15"/>
    </row>
    <row r="8" spans="2:13" x14ac:dyDescent="0.3">
      <c r="B8" s="15"/>
      <c r="C8" s="15"/>
      <c r="D8" s="15"/>
      <c r="E8" s="15"/>
      <c r="F8" s="15"/>
      <c r="G8" s="15"/>
      <c r="H8" s="15"/>
    </row>
    <row r="9" spans="2:13" x14ac:dyDescent="0.3">
      <c r="B9" s="15"/>
      <c r="C9" s="15"/>
      <c r="D9" s="15"/>
      <c r="E9" s="15"/>
      <c r="F9" s="15"/>
      <c r="G9" s="15"/>
      <c r="H9" s="15"/>
    </row>
    <row r="10" spans="2:13" x14ac:dyDescent="0.3">
      <c r="B10" s="15"/>
      <c r="C10" s="15"/>
      <c r="D10" s="15"/>
      <c r="E10" s="15"/>
      <c r="F10" s="15"/>
      <c r="G10" s="15"/>
      <c r="H10" s="15"/>
    </row>
    <row r="11" spans="2:13" x14ac:dyDescent="0.3">
      <c r="B11" s="15"/>
      <c r="C11" s="15"/>
      <c r="D11" s="15"/>
      <c r="E11" s="15"/>
      <c r="F11" s="15"/>
      <c r="G11" s="15"/>
      <c r="H11" s="15"/>
    </row>
  </sheetData>
  <mergeCells count="1">
    <mergeCell ref="B2:M6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8CBAC"/>
  </sheetPr>
  <dimension ref="A1:V27"/>
  <sheetViews>
    <sheetView zoomScaleNormal="100" zoomScaleSheetLayoutView="75" workbookViewId="0">
      <selection activeCell="D22" sqref="D22"/>
    </sheetView>
  </sheetViews>
  <sheetFormatPr defaultColWidth="9" defaultRowHeight="16.5" x14ac:dyDescent="0.3"/>
  <cols>
    <col min="1" max="1" width="9" style="2"/>
    <col min="2" max="2" width="6" style="2" customWidth="1"/>
    <col min="3" max="10" width="7.25" style="2" customWidth="1"/>
    <col min="11" max="11" width="8.5" style="2" bestFit="1" customWidth="1"/>
    <col min="12" max="12" width="9" style="2"/>
    <col min="13" max="13" width="2.25" style="2" customWidth="1"/>
    <col min="14" max="16384" width="9" style="2"/>
  </cols>
  <sheetData>
    <row r="1" spans="1:22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2" ht="16.5" customHeight="1" x14ac:dyDescent="0.3">
      <c r="A2" s="4"/>
      <c r="B2" s="129" t="s">
        <v>331</v>
      </c>
      <c r="C2" s="130"/>
      <c r="D2" s="130"/>
      <c r="E2" s="130"/>
      <c r="F2" s="130"/>
      <c r="G2" s="130"/>
      <c r="H2" s="130"/>
      <c r="I2" s="130"/>
      <c r="J2" s="130"/>
      <c r="K2" s="130"/>
      <c r="L2" s="131"/>
    </row>
    <row r="3" spans="1:22" x14ac:dyDescent="0.3">
      <c r="A3" s="4"/>
      <c r="B3" s="132"/>
      <c r="C3" s="133"/>
      <c r="D3" s="133"/>
      <c r="E3" s="133"/>
      <c r="F3" s="133"/>
      <c r="G3" s="133"/>
      <c r="H3" s="133"/>
      <c r="I3" s="133"/>
      <c r="J3" s="133"/>
      <c r="K3" s="133"/>
      <c r="L3" s="134"/>
    </row>
    <row r="4" spans="1:22" x14ac:dyDescent="0.3">
      <c r="A4" s="4"/>
      <c r="B4" s="132"/>
      <c r="C4" s="133"/>
      <c r="D4" s="133"/>
      <c r="E4" s="133"/>
      <c r="F4" s="133"/>
      <c r="G4" s="133"/>
      <c r="H4" s="133"/>
      <c r="I4" s="133"/>
      <c r="J4" s="133"/>
      <c r="K4" s="133"/>
      <c r="L4" s="134"/>
    </row>
    <row r="5" spans="1:22" x14ac:dyDescent="0.3">
      <c r="A5" s="4"/>
      <c r="B5" s="132"/>
      <c r="C5" s="133"/>
      <c r="D5" s="133"/>
      <c r="E5" s="133"/>
      <c r="F5" s="133"/>
      <c r="G5" s="133"/>
      <c r="H5" s="133"/>
      <c r="I5" s="133"/>
      <c r="J5" s="133"/>
      <c r="K5" s="133"/>
      <c r="L5" s="134"/>
    </row>
    <row r="6" spans="1:22" x14ac:dyDescent="0.3">
      <c r="A6" s="4"/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4"/>
    </row>
    <row r="7" spans="1:22" x14ac:dyDescent="0.3">
      <c r="A7" s="4"/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4"/>
    </row>
    <row r="8" spans="1:22" x14ac:dyDescent="0.3">
      <c r="A8" s="4"/>
      <c r="B8" s="132"/>
      <c r="C8" s="133"/>
      <c r="D8" s="133"/>
      <c r="E8" s="133"/>
      <c r="F8" s="133"/>
      <c r="G8" s="133"/>
      <c r="H8" s="133"/>
      <c r="I8" s="133"/>
      <c r="J8" s="133"/>
      <c r="K8" s="133"/>
      <c r="L8" s="134"/>
    </row>
    <row r="9" spans="1:22" x14ac:dyDescent="0.3">
      <c r="A9" s="4"/>
      <c r="B9" s="132"/>
      <c r="C9" s="133"/>
      <c r="D9" s="133"/>
      <c r="E9" s="133"/>
      <c r="F9" s="133"/>
      <c r="G9" s="133"/>
      <c r="H9" s="133"/>
      <c r="I9" s="133"/>
      <c r="J9" s="133"/>
      <c r="K9" s="133"/>
      <c r="L9" s="134"/>
    </row>
    <row r="10" spans="1:22" x14ac:dyDescent="0.3">
      <c r="A10" s="4"/>
      <c r="B10" s="132"/>
      <c r="C10" s="133"/>
      <c r="D10" s="133"/>
      <c r="E10" s="133"/>
      <c r="F10" s="133"/>
      <c r="G10" s="133"/>
      <c r="H10" s="133"/>
      <c r="I10" s="133"/>
      <c r="J10" s="133"/>
      <c r="K10" s="133"/>
      <c r="L10" s="134"/>
    </row>
    <row r="11" spans="1:22" x14ac:dyDescent="0.3">
      <c r="A11" s="4"/>
      <c r="B11" s="135"/>
      <c r="C11" s="136"/>
      <c r="D11" s="136"/>
      <c r="E11" s="136"/>
      <c r="F11" s="136"/>
      <c r="G11" s="136"/>
      <c r="H11" s="136"/>
      <c r="I11" s="136"/>
      <c r="J11" s="136"/>
      <c r="K11" s="136"/>
      <c r="L11" s="137"/>
    </row>
    <row r="12" spans="1:22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22" x14ac:dyDescent="0.3">
      <c r="A13" s="4"/>
      <c r="B13" s="65" t="s">
        <v>65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22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2" x14ac:dyDescent="0.3">
      <c r="A15" s="4"/>
      <c r="B15" s="142" t="s">
        <v>134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4"/>
      <c r="U15" s="140" t="s">
        <v>131</v>
      </c>
      <c r="V15" s="141"/>
    </row>
    <row r="16" spans="1:22" x14ac:dyDescent="0.3">
      <c r="A16" s="4"/>
      <c r="B16" s="50"/>
      <c r="C16" s="51">
        <v>0</v>
      </c>
      <c r="D16" s="51">
        <v>1</v>
      </c>
      <c r="E16" s="51">
        <v>2</v>
      </c>
      <c r="F16" s="51">
        <v>3</v>
      </c>
      <c r="G16" s="51">
        <v>4</v>
      </c>
      <c r="H16" s="51">
        <v>5</v>
      </c>
      <c r="I16" s="51">
        <v>6</v>
      </c>
      <c r="J16" s="51">
        <v>7</v>
      </c>
      <c r="K16" s="51">
        <v>8</v>
      </c>
      <c r="L16" s="51">
        <v>9</v>
      </c>
      <c r="M16" s="4"/>
      <c r="U16" s="138">
        <v>1.1200000000000001</v>
      </c>
      <c r="V16" s="139"/>
    </row>
    <row r="17" spans="1:13" x14ac:dyDescent="0.3">
      <c r="A17" s="4"/>
      <c r="B17" s="50">
        <v>0</v>
      </c>
      <c r="C17" s="66">
        <v>0</v>
      </c>
      <c r="D17" s="67">
        <v>10</v>
      </c>
      <c r="E17" s="67">
        <f t="shared" ref="E17:L17" si="0">D17*1.12</f>
        <v>11.200000000000001</v>
      </c>
      <c r="F17" s="67">
        <f t="shared" si="0"/>
        <v>12.544000000000002</v>
      </c>
      <c r="G17" s="67">
        <f t="shared" si="0"/>
        <v>14.049280000000003</v>
      </c>
      <c r="H17" s="67">
        <f t="shared" si="0"/>
        <v>15.735193600000004</v>
      </c>
      <c r="I17" s="67">
        <f t="shared" si="0"/>
        <v>17.623416832000007</v>
      </c>
      <c r="J17" s="67">
        <f t="shared" si="0"/>
        <v>19.738226851840011</v>
      </c>
      <c r="K17" s="67">
        <f t="shared" si="0"/>
        <v>22.106814074060814</v>
      </c>
      <c r="L17" s="67">
        <f t="shared" si="0"/>
        <v>24.759631762948114</v>
      </c>
    </row>
    <row r="18" spans="1:13" x14ac:dyDescent="0.3">
      <c r="A18" s="4"/>
      <c r="B18" s="50">
        <v>1</v>
      </c>
      <c r="C18" s="68">
        <f>L17*1.12</f>
        <v>27.730787574501889</v>
      </c>
      <c r="D18" s="67">
        <f t="shared" ref="D18:L26" si="1">C18*1.12</f>
        <v>31.058482083442119</v>
      </c>
      <c r="E18" s="67">
        <f t="shared" ref="E18:L24" si="2">D18*1.12</f>
        <v>34.785499933455178</v>
      </c>
      <c r="F18" s="67">
        <f t="shared" si="2"/>
        <v>38.959759925469804</v>
      </c>
      <c r="G18" s="67">
        <f t="shared" si="2"/>
        <v>43.634931116526182</v>
      </c>
      <c r="H18" s="67">
        <f t="shared" si="2"/>
        <v>48.87112285050933</v>
      </c>
      <c r="I18" s="67">
        <f t="shared" si="2"/>
        <v>54.735657592570455</v>
      </c>
      <c r="J18" s="67">
        <f t="shared" si="2"/>
        <v>61.303936503678912</v>
      </c>
      <c r="K18" s="67">
        <f t="shared" si="2"/>
        <v>68.660408884120386</v>
      </c>
      <c r="L18" s="67">
        <f t="shared" si="2"/>
        <v>76.899657950214845</v>
      </c>
    </row>
    <row r="19" spans="1:13" x14ac:dyDescent="0.3">
      <c r="B19" s="50">
        <v>2</v>
      </c>
      <c r="C19" s="68">
        <f t="shared" ref="C19:C26" si="3">L18*1.12</f>
        <v>86.127616904240639</v>
      </c>
      <c r="D19" s="67">
        <f t="shared" si="1"/>
        <v>96.462930932749529</v>
      </c>
      <c r="E19" s="67">
        <f t="shared" si="2"/>
        <v>108.03848264467948</v>
      </c>
      <c r="F19" s="67">
        <f t="shared" si="2"/>
        <v>121.00310056204103</v>
      </c>
      <c r="G19" s="67">
        <f t="shared" si="2"/>
        <v>135.52347262948595</v>
      </c>
      <c r="H19" s="67">
        <f t="shared" si="2"/>
        <v>151.78628934502427</v>
      </c>
      <c r="I19" s="67">
        <f t="shared" si="2"/>
        <v>170.00064406642721</v>
      </c>
      <c r="J19" s="67">
        <f t="shared" si="2"/>
        <v>190.40072135439848</v>
      </c>
      <c r="K19" s="67">
        <f t="shared" si="2"/>
        <v>213.24880791692632</v>
      </c>
      <c r="L19" s="67">
        <f t="shared" si="2"/>
        <v>238.83866486695752</v>
      </c>
      <c r="M19" s="4"/>
    </row>
    <row r="20" spans="1:13" x14ac:dyDescent="0.3">
      <c r="B20" s="50">
        <v>3</v>
      </c>
      <c r="C20" s="68">
        <f t="shared" si="3"/>
        <v>267.49930465099243</v>
      </c>
      <c r="D20" s="67">
        <f t="shared" si="1"/>
        <v>299.59922120911153</v>
      </c>
      <c r="E20" s="67">
        <f t="shared" si="2"/>
        <v>335.55112775420497</v>
      </c>
      <c r="F20" s="67">
        <f t="shared" si="2"/>
        <v>375.81726308470962</v>
      </c>
      <c r="G20" s="67">
        <f t="shared" si="2"/>
        <v>420.91533465487481</v>
      </c>
      <c r="H20" s="67">
        <f t="shared" si="2"/>
        <v>471.42517481345982</v>
      </c>
      <c r="I20" s="67">
        <f t="shared" si="2"/>
        <v>527.99619579107502</v>
      </c>
      <c r="J20" s="67">
        <f t="shared" si="2"/>
        <v>591.35573928600411</v>
      </c>
      <c r="K20" s="67">
        <f t="shared" si="2"/>
        <v>662.31842800032462</v>
      </c>
      <c r="L20" s="67">
        <f t="shared" si="2"/>
        <v>741.79663936036366</v>
      </c>
      <c r="M20" s="4"/>
    </row>
    <row r="21" spans="1:13" x14ac:dyDescent="0.3">
      <c r="B21" s="50">
        <v>4</v>
      </c>
      <c r="C21" s="68">
        <f t="shared" si="3"/>
        <v>830.81223608360733</v>
      </c>
      <c r="D21" s="67">
        <f t="shared" si="1"/>
        <v>930.50970441364029</v>
      </c>
      <c r="E21" s="67">
        <f t="shared" si="2"/>
        <v>1042.1708689432771</v>
      </c>
      <c r="F21" s="67">
        <f t="shared" si="2"/>
        <v>1167.2313732164705</v>
      </c>
      <c r="G21" s="67">
        <f t="shared" si="2"/>
        <v>1307.2991380024471</v>
      </c>
      <c r="H21" s="67">
        <f t="shared" si="2"/>
        <v>1464.1750345627408</v>
      </c>
      <c r="I21" s="67">
        <f t="shared" si="2"/>
        <v>1639.87603871027</v>
      </c>
      <c r="J21" s="67">
        <f t="shared" si="2"/>
        <v>1836.6611633555026</v>
      </c>
      <c r="K21" s="67">
        <f t="shared" si="2"/>
        <v>2057.0605029581629</v>
      </c>
      <c r="L21" s="67">
        <f t="shared" si="2"/>
        <v>2303.9077633131428</v>
      </c>
      <c r="M21" s="4"/>
    </row>
    <row r="22" spans="1:13" x14ac:dyDescent="0.3">
      <c r="B22" s="50">
        <v>5</v>
      </c>
      <c r="C22" s="68">
        <f t="shared" si="3"/>
        <v>2580.3766949107203</v>
      </c>
      <c r="D22" s="67">
        <f t="shared" si="1"/>
        <v>2890.0218983000068</v>
      </c>
      <c r="E22" s="67">
        <f t="shared" si="2"/>
        <v>3236.824526096008</v>
      </c>
      <c r="F22" s="67">
        <f t="shared" si="2"/>
        <v>3625.2434692275292</v>
      </c>
      <c r="G22" s="67">
        <f t="shared" si="2"/>
        <v>4060.2726855348333</v>
      </c>
      <c r="H22" s="67">
        <f t="shared" si="2"/>
        <v>4547.5054077990135</v>
      </c>
      <c r="I22" s="67">
        <f t="shared" si="2"/>
        <v>5093.2060567348954</v>
      </c>
      <c r="J22" s="67">
        <f t="shared" si="2"/>
        <v>5704.3907835430837</v>
      </c>
      <c r="K22" s="67">
        <f t="shared" si="2"/>
        <v>6388.9176775682545</v>
      </c>
      <c r="L22" s="67">
        <f t="shared" si="2"/>
        <v>7155.587798876446</v>
      </c>
      <c r="M22" s="4"/>
    </row>
    <row r="23" spans="1:13" x14ac:dyDescent="0.3">
      <c r="B23" s="50">
        <v>6</v>
      </c>
      <c r="C23" s="68">
        <f t="shared" si="3"/>
        <v>8014.2583347416203</v>
      </c>
      <c r="D23" s="67">
        <f t="shared" si="1"/>
        <v>8975.9693349106165</v>
      </c>
      <c r="E23" s="67">
        <f t="shared" si="2"/>
        <v>10053.085655099891</v>
      </c>
      <c r="F23" s="67">
        <f t="shared" si="2"/>
        <v>11259.455933711879</v>
      </c>
      <c r="G23" s="67">
        <f t="shared" si="2"/>
        <v>12610.590645757306</v>
      </c>
      <c r="H23" s="67">
        <f t="shared" si="2"/>
        <v>14123.861523248184</v>
      </c>
      <c r="I23" s="67">
        <f t="shared" si="2"/>
        <v>15818.724906037967</v>
      </c>
      <c r="J23" s="67">
        <f t="shared" si="2"/>
        <v>17716.971894762526</v>
      </c>
      <c r="K23" s="67">
        <f t="shared" si="2"/>
        <v>19843.00852213403</v>
      </c>
      <c r="L23" s="67">
        <f t="shared" si="2"/>
        <v>22224.169544790115</v>
      </c>
      <c r="M23" s="4"/>
    </row>
    <row r="24" spans="1:13" x14ac:dyDescent="0.3">
      <c r="B24" s="50">
        <v>7</v>
      </c>
      <c r="C24" s="68">
        <f t="shared" si="3"/>
        <v>24891.06989016493</v>
      </c>
      <c r="D24" s="67">
        <f t="shared" si="1"/>
        <v>27877.998276984723</v>
      </c>
      <c r="E24" s="67">
        <f t="shared" si="2"/>
        <v>31223.358070222894</v>
      </c>
      <c r="F24" s="67">
        <f t="shared" si="2"/>
        <v>34970.161038649647</v>
      </c>
      <c r="G24" s="67">
        <f t="shared" si="2"/>
        <v>39166.580363287605</v>
      </c>
      <c r="H24" s="67">
        <f t="shared" si="2"/>
        <v>43866.570006882124</v>
      </c>
      <c r="I24" s="67">
        <f t="shared" si="2"/>
        <v>49130.558407707984</v>
      </c>
      <c r="J24" s="67">
        <f t="shared" si="2"/>
        <v>55026.225416632944</v>
      </c>
      <c r="K24" s="67">
        <f t="shared" si="2"/>
        <v>61629.372466628905</v>
      </c>
      <c r="L24" s="67">
        <f t="shared" si="2"/>
        <v>69024.897162624387</v>
      </c>
      <c r="M24" s="4"/>
    </row>
    <row r="25" spans="1:13" x14ac:dyDescent="0.3">
      <c r="B25" s="50">
        <v>8</v>
      </c>
      <c r="C25" s="68">
        <f t="shared" si="3"/>
        <v>77307.884822139327</v>
      </c>
      <c r="D25" s="67">
        <f t="shared" si="1"/>
        <v>86584.831000796054</v>
      </c>
      <c r="E25" s="67">
        <f t="shared" ref="E25:L25" si="4">D25*1.12</f>
        <v>96975.010720891587</v>
      </c>
      <c r="F25" s="67">
        <f t="shared" si="4"/>
        <v>108612.01200739859</v>
      </c>
      <c r="G25" s="67">
        <f t="shared" si="4"/>
        <v>121645.45344828643</v>
      </c>
      <c r="H25" s="67">
        <f t="shared" si="4"/>
        <v>136242.90786208081</v>
      </c>
      <c r="I25" s="67">
        <f t="shared" si="4"/>
        <v>152592.05680553053</v>
      </c>
      <c r="J25" s="67">
        <f t="shared" si="4"/>
        <v>170903.1036221942</v>
      </c>
      <c r="K25" s="67">
        <f t="shared" si="4"/>
        <v>191411.47605685753</v>
      </c>
      <c r="L25" s="67">
        <f t="shared" si="4"/>
        <v>214380.85318368045</v>
      </c>
      <c r="M25" s="4"/>
    </row>
    <row r="26" spans="1:13" x14ac:dyDescent="0.3">
      <c r="B26" s="50">
        <v>9</v>
      </c>
      <c r="C26" s="68">
        <f t="shared" si="3"/>
        <v>240106.55556572211</v>
      </c>
      <c r="D26" s="67">
        <f t="shared" si="1"/>
        <v>268919.34223360877</v>
      </c>
      <c r="E26" s="67">
        <f t="shared" si="1"/>
        <v>301189.66330164182</v>
      </c>
      <c r="F26" s="67">
        <f t="shared" si="1"/>
        <v>337332.42289783887</v>
      </c>
      <c r="G26" s="67">
        <f t="shared" si="1"/>
        <v>377812.31364557956</v>
      </c>
      <c r="H26" s="67">
        <f t="shared" si="1"/>
        <v>423149.79128304916</v>
      </c>
      <c r="I26" s="67">
        <f t="shared" si="1"/>
        <v>473927.76623701508</v>
      </c>
      <c r="J26" s="67">
        <f t="shared" si="1"/>
        <v>530799.09818545694</v>
      </c>
      <c r="K26" s="67">
        <f t="shared" si="1"/>
        <v>594494.98996771185</v>
      </c>
      <c r="L26" s="67">
        <f t="shared" si="1"/>
        <v>665834.38876383728</v>
      </c>
      <c r="M26" s="4"/>
    </row>
    <row r="27" spans="1:13" x14ac:dyDescent="0.3">
      <c r="M27" s="4"/>
    </row>
  </sheetData>
  <mergeCells count="4">
    <mergeCell ref="B2:L11"/>
    <mergeCell ref="U16:V16"/>
    <mergeCell ref="U15:V15"/>
    <mergeCell ref="B15:L15"/>
  </mergeCells>
  <phoneticPr fontId="15" type="noConversion"/>
  <pageMargins left="0.69999998807907104" right="0.69999998807907104" top="0.75" bottom="0.75" header="0.30000001192092896" footer="0.30000001192092896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FFD966"/>
  </sheetPr>
  <dimension ref="A1:E16"/>
  <sheetViews>
    <sheetView zoomScaleNormal="100" zoomScaleSheetLayoutView="75" workbookViewId="0">
      <selection activeCell="C1" sqref="C1"/>
    </sheetView>
  </sheetViews>
  <sheetFormatPr defaultColWidth="9" defaultRowHeight="16.5" x14ac:dyDescent="0.3"/>
  <cols>
    <col min="1" max="1" width="12.625" style="2" bestFit="1" customWidth="1"/>
    <col min="2" max="2" width="13" style="2" bestFit="1" customWidth="1"/>
    <col min="3" max="3" width="35.875" style="2" bestFit="1" customWidth="1"/>
    <col min="4" max="4" width="22.625" style="2" bestFit="1" customWidth="1"/>
    <col min="5" max="16384" width="9" style="2"/>
  </cols>
  <sheetData>
    <row r="1" spans="1:5" x14ac:dyDescent="0.3">
      <c r="A1" s="96" t="s">
        <v>360</v>
      </c>
      <c r="B1" s="96" t="s">
        <v>68</v>
      </c>
      <c r="C1" s="95" t="s">
        <v>273</v>
      </c>
      <c r="D1" s="95" t="s">
        <v>71</v>
      </c>
      <c r="E1" s="95" t="s">
        <v>27</v>
      </c>
    </row>
    <row r="2" spans="1:5" x14ac:dyDescent="0.3">
      <c r="A2" s="33" t="s">
        <v>203</v>
      </c>
      <c r="B2" s="48" t="s">
        <v>413</v>
      </c>
      <c r="C2" s="45" t="s">
        <v>459</v>
      </c>
      <c r="D2" s="98" t="s">
        <v>3</v>
      </c>
      <c r="E2" s="18">
        <v>0.1</v>
      </c>
    </row>
    <row r="3" spans="1:5" x14ac:dyDescent="0.3">
      <c r="A3" s="33" t="s">
        <v>201</v>
      </c>
      <c r="B3" s="48" t="s">
        <v>411</v>
      </c>
      <c r="C3" s="45" t="s">
        <v>338</v>
      </c>
      <c r="D3" s="16" t="s">
        <v>67</v>
      </c>
      <c r="E3" s="18">
        <v>0.5</v>
      </c>
    </row>
    <row r="4" spans="1:5" x14ac:dyDescent="0.3">
      <c r="A4" s="33" t="s">
        <v>196</v>
      </c>
      <c r="B4" s="48" t="s">
        <v>428</v>
      </c>
      <c r="C4" s="31" t="s">
        <v>337</v>
      </c>
      <c r="D4" s="53" t="s">
        <v>62</v>
      </c>
      <c r="E4" s="18">
        <v>0.1</v>
      </c>
    </row>
    <row r="5" spans="1:5" x14ac:dyDescent="0.3">
      <c r="A5" s="33" t="s">
        <v>200</v>
      </c>
      <c r="B5" s="48" t="s">
        <v>429</v>
      </c>
      <c r="C5" s="45" t="s">
        <v>457</v>
      </c>
      <c r="D5" s="16" t="s">
        <v>161</v>
      </c>
      <c r="E5" s="18">
        <v>0.5</v>
      </c>
    </row>
    <row r="6" spans="1:5" x14ac:dyDescent="0.3">
      <c r="A6" s="33" t="s">
        <v>195</v>
      </c>
      <c r="B6" s="48" t="s">
        <v>446</v>
      </c>
      <c r="C6" s="31" t="s">
        <v>337</v>
      </c>
      <c r="D6" s="53" t="s">
        <v>62</v>
      </c>
      <c r="E6" s="18">
        <v>0.15</v>
      </c>
    </row>
    <row r="7" spans="1:5" x14ac:dyDescent="0.3">
      <c r="A7" s="33" t="s">
        <v>205</v>
      </c>
      <c r="B7" s="48" t="s">
        <v>448</v>
      </c>
      <c r="C7" s="45" t="s">
        <v>459</v>
      </c>
      <c r="D7" s="98" t="s">
        <v>3</v>
      </c>
      <c r="E7" s="18">
        <v>0.2</v>
      </c>
    </row>
    <row r="8" spans="1:5" x14ac:dyDescent="0.3">
      <c r="A8" s="33" t="s">
        <v>204</v>
      </c>
      <c r="B8" s="48" t="s">
        <v>445</v>
      </c>
      <c r="C8" s="45" t="s">
        <v>338</v>
      </c>
      <c r="D8" s="16" t="s">
        <v>67</v>
      </c>
      <c r="E8" s="18">
        <v>1</v>
      </c>
    </row>
    <row r="9" spans="1:5" x14ac:dyDescent="0.3">
      <c r="A9" s="33" t="s">
        <v>193</v>
      </c>
      <c r="B9" s="48" t="s">
        <v>447</v>
      </c>
      <c r="C9" s="31" t="s">
        <v>337</v>
      </c>
      <c r="D9" s="53" t="s">
        <v>62</v>
      </c>
      <c r="E9" s="18">
        <v>0.2</v>
      </c>
    </row>
    <row r="10" spans="1:5" x14ac:dyDescent="0.3">
      <c r="A10" s="33" t="s">
        <v>198</v>
      </c>
      <c r="B10" s="48" t="s">
        <v>449</v>
      </c>
      <c r="C10" s="45" t="s">
        <v>457</v>
      </c>
      <c r="D10" s="16" t="s">
        <v>161</v>
      </c>
      <c r="E10" s="18">
        <v>1</v>
      </c>
    </row>
    <row r="11" spans="1:5" x14ac:dyDescent="0.3">
      <c r="A11" s="33" t="s">
        <v>194</v>
      </c>
      <c r="B11" s="48" t="s">
        <v>443</v>
      </c>
      <c r="C11" s="45" t="s">
        <v>338</v>
      </c>
      <c r="D11" s="16" t="s">
        <v>67</v>
      </c>
      <c r="E11" s="18">
        <v>1.3</v>
      </c>
    </row>
    <row r="12" spans="1:5" x14ac:dyDescent="0.3">
      <c r="A12" s="33" t="s">
        <v>192</v>
      </c>
      <c r="B12" s="48" t="s">
        <v>444</v>
      </c>
      <c r="C12" s="45" t="s">
        <v>459</v>
      </c>
      <c r="D12" s="98" t="s">
        <v>3</v>
      </c>
      <c r="E12" s="18">
        <v>0.3</v>
      </c>
    </row>
    <row r="13" spans="1:5" x14ac:dyDescent="0.3">
      <c r="A13" s="33" t="s">
        <v>202</v>
      </c>
      <c r="B13" s="48" t="s">
        <v>450</v>
      </c>
      <c r="C13" s="45" t="s">
        <v>338</v>
      </c>
      <c r="D13" s="16" t="s">
        <v>67</v>
      </c>
      <c r="E13" s="18">
        <v>1.5</v>
      </c>
    </row>
    <row r="14" spans="1:5" x14ac:dyDescent="0.3">
      <c r="A14" s="33" t="s">
        <v>191</v>
      </c>
      <c r="B14" s="48" t="s">
        <v>451</v>
      </c>
      <c r="C14" s="31" t="s">
        <v>337</v>
      </c>
      <c r="D14" s="53" t="s">
        <v>62</v>
      </c>
      <c r="E14" s="18">
        <v>0.3</v>
      </c>
    </row>
    <row r="15" spans="1:5" x14ac:dyDescent="0.3">
      <c r="A15" s="33" t="s">
        <v>197</v>
      </c>
      <c r="B15" s="48" t="s">
        <v>442</v>
      </c>
      <c r="C15" s="45" t="s">
        <v>457</v>
      </c>
      <c r="D15" s="16" t="s">
        <v>161</v>
      </c>
      <c r="E15" s="18">
        <v>1.5</v>
      </c>
    </row>
    <row r="16" spans="1:5" x14ac:dyDescent="0.3">
      <c r="A16" s="33" t="s">
        <v>199</v>
      </c>
      <c r="B16" s="48" t="s">
        <v>449</v>
      </c>
      <c r="C16" s="45" t="s">
        <v>459</v>
      </c>
      <c r="D16" s="98" t="s">
        <v>3</v>
      </c>
      <c r="E16" s="18">
        <v>0.35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D966"/>
  </sheetPr>
  <dimension ref="A1:F21"/>
  <sheetViews>
    <sheetView zoomScaleNormal="100" zoomScaleSheetLayoutView="75" workbookViewId="0">
      <selection activeCell="I20" sqref="I20"/>
    </sheetView>
  </sheetViews>
  <sheetFormatPr defaultColWidth="9" defaultRowHeight="16.5" x14ac:dyDescent="0.3"/>
  <cols>
    <col min="1" max="1" width="11.375" style="2" bestFit="1" customWidth="1"/>
    <col min="2" max="2" width="13.75" style="2" customWidth="1"/>
    <col min="3" max="3" width="5.5" style="2" bestFit="1" customWidth="1"/>
    <col min="4" max="4" width="9" style="2" bestFit="1" customWidth="1"/>
    <col min="5" max="5" width="35.5" style="2" bestFit="1" customWidth="1"/>
    <col min="6" max="7" width="10.25" style="2" bestFit="1" customWidth="1"/>
    <col min="8" max="8" width="8.5" style="2" customWidth="1"/>
    <col min="9" max="9" width="7.25" style="2" customWidth="1"/>
    <col min="10" max="10" width="9.625" style="2" bestFit="1" customWidth="1"/>
    <col min="11" max="11" width="35.5" style="2" bestFit="1" customWidth="1"/>
    <col min="12" max="12" width="10" style="2" customWidth="1"/>
    <col min="13" max="16384" width="9" style="2"/>
  </cols>
  <sheetData>
    <row r="1" spans="1:6" x14ac:dyDescent="0.3">
      <c r="A1" s="30" t="s">
        <v>360</v>
      </c>
      <c r="B1" s="30" t="s">
        <v>68</v>
      </c>
      <c r="C1" s="30" t="s">
        <v>254</v>
      </c>
      <c r="D1" s="49" t="s">
        <v>85</v>
      </c>
      <c r="E1" s="30" t="s">
        <v>90</v>
      </c>
      <c r="F1" s="30" t="s">
        <v>135</v>
      </c>
    </row>
    <row r="2" spans="1:6" x14ac:dyDescent="0.3">
      <c r="A2" s="33" t="s">
        <v>91</v>
      </c>
      <c r="B2" s="20" t="s">
        <v>243</v>
      </c>
      <c r="C2" s="24" t="s">
        <v>258</v>
      </c>
      <c r="D2" s="69">
        <v>1.1200000000000001</v>
      </c>
      <c r="E2" s="38">
        <v>10</v>
      </c>
      <c r="F2" s="42">
        <v>1000</v>
      </c>
    </row>
    <row r="3" spans="1:6" x14ac:dyDescent="0.3">
      <c r="A3" s="33" t="s">
        <v>94</v>
      </c>
      <c r="B3" s="20" t="s">
        <v>277</v>
      </c>
      <c r="C3" s="24" t="s">
        <v>258</v>
      </c>
      <c r="D3" s="70">
        <v>1.1200000000000001</v>
      </c>
      <c r="E3" s="38">
        <f>E2*13</f>
        <v>130</v>
      </c>
      <c r="F3" s="42">
        <v>1000</v>
      </c>
    </row>
    <row r="4" spans="1:6" x14ac:dyDescent="0.3">
      <c r="A4" s="33" t="s">
        <v>93</v>
      </c>
      <c r="B4" s="20" t="s">
        <v>286</v>
      </c>
      <c r="C4" s="24" t="s">
        <v>258</v>
      </c>
      <c r="D4" s="69">
        <v>1.1200000000000001</v>
      </c>
      <c r="E4" s="38">
        <f>E3*14</f>
        <v>1820</v>
      </c>
      <c r="F4" s="42">
        <v>1000</v>
      </c>
    </row>
    <row r="5" spans="1:6" x14ac:dyDescent="0.3">
      <c r="A5" s="33" t="s">
        <v>96</v>
      </c>
      <c r="B5" s="20" t="s">
        <v>285</v>
      </c>
      <c r="C5" s="24" t="s">
        <v>258</v>
      </c>
      <c r="D5" s="70">
        <v>1.1200000000000001</v>
      </c>
      <c r="E5" s="38">
        <f>E4*15</f>
        <v>27300</v>
      </c>
      <c r="F5" s="42">
        <v>1000</v>
      </c>
    </row>
    <row r="6" spans="1:6" x14ac:dyDescent="0.3">
      <c r="A6" s="33" t="s">
        <v>95</v>
      </c>
      <c r="B6" s="20" t="s">
        <v>269</v>
      </c>
      <c r="C6" s="24" t="s">
        <v>258</v>
      </c>
      <c r="D6" s="69">
        <v>1.1200000000000001</v>
      </c>
      <c r="E6" s="38">
        <f>E5*16</f>
        <v>436800</v>
      </c>
      <c r="F6" s="42">
        <v>1000</v>
      </c>
    </row>
    <row r="7" spans="1:6" x14ac:dyDescent="0.3">
      <c r="A7" s="33" t="s">
        <v>117</v>
      </c>
      <c r="B7" s="20" t="s">
        <v>265</v>
      </c>
      <c r="C7" s="24" t="s">
        <v>258</v>
      </c>
      <c r="D7" s="70">
        <v>1.1200000000000001</v>
      </c>
      <c r="E7" s="38">
        <f>E6*17</f>
        <v>7425600</v>
      </c>
      <c r="F7" s="42">
        <v>1000</v>
      </c>
    </row>
    <row r="8" spans="1:6" x14ac:dyDescent="0.3">
      <c r="A8" s="33" t="s">
        <v>116</v>
      </c>
      <c r="B8" s="20" t="s">
        <v>263</v>
      </c>
      <c r="C8" s="24" t="s">
        <v>258</v>
      </c>
      <c r="D8" s="69">
        <v>1.1200000000000001</v>
      </c>
      <c r="E8" s="38">
        <f>E7*18</f>
        <v>133660800</v>
      </c>
      <c r="F8" s="42">
        <v>1000</v>
      </c>
    </row>
    <row r="9" spans="1:6" x14ac:dyDescent="0.3">
      <c r="A9" s="33" t="s">
        <v>105</v>
      </c>
      <c r="B9" s="20" t="s">
        <v>267</v>
      </c>
      <c r="C9" s="24" t="s">
        <v>258</v>
      </c>
      <c r="D9" s="70">
        <v>1.1200000000000001</v>
      </c>
      <c r="E9" s="38">
        <f>E8*19</f>
        <v>2539555200</v>
      </c>
      <c r="F9" s="42">
        <v>1000</v>
      </c>
    </row>
    <row r="10" spans="1:6" x14ac:dyDescent="0.3">
      <c r="A10" s="33" t="s">
        <v>110</v>
      </c>
      <c r="B10" s="20" t="s">
        <v>288</v>
      </c>
      <c r="C10" s="24" t="s">
        <v>258</v>
      </c>
      <c r="D10" s="69">
        <v>1.1200000000000001</v>
      </c>
      <c r="E10" s="38">
        <f>E9*20</f>
        <v>50791104000</v>
      </c>
      <c r="F10" s="42">
        <v>1000</v>
      </c>
    </row>
    <row r="11" spans="1:6" x14ac:dyDescent="0.3">
      <c r="A11" s="33" t="s">
        <v>115</v>
      </c>
      <c r="B11" s="20" t="s">
        <v>289</v>
      </c>
      <c r="C11" s="24" t="s">
        <v>258</v>
      </c>
      <c r="D11" s="70">
        <v>1.1200000000000001</v>
      </c>
      <c r="E11" s="38">
        <f>E10*21</f>
        <v>1066613184000</v>
      </c>
      <c r="F11" s="42">
        <v>1000</v>
      </c>
    </row>
    <row r="12" spans="1:6" x14ac:dyDescent="0.3">
      <c r="A12" s="33" t="s">
        <v>112</v>
      </c>
      <c r="B12" s="20" t="s">
        <v>290</v>
      </c>
      <c r="C12" s="24" t="s">
        <v>258</v>
      </c>
      <c r="D12" s="69">
        <v>1.1200000000000001</v>
      </c>
      <c r="E12" s="38">
        <f>E11*22</f>
        <v>23465490048000</v>
      </c>
      <c r="F12" s="42">
        <v>1000</v>
      </c>
    </row>
    <row r="13" spans="1:6" x14ac:dyDescent="0.3">
      <c r="A13" s="33" t="s">
        <v>103</v>
      </c>
      <c r="B13" s="20" t="s">
        <v>261</v>
      </c>
      <c r="C13" s="24" t="s">
        <v>258</v>
      </c>
      <c r="D13" s="70">
        <v>1.1200000000000001</v>
      </c>
      <c r="E13" s="38">
        <f>E12*23</f>
        <v>539706271104000</v>
      </c>
      <c r="F13" s="42">
        <v>1000</v>
      </c>
    </row>
    <row r="14" spans="1:6" x14ac:dyDescent="0.3">
      <c r="A14" s="33" t="s">
        <v>113</v>
      </c>
      <c r="B14" s="20" t="s">
        <v>260</v>
      </c>
      <c r="C14" s="24" t="s">
        <v>258</v>
      </c>
      <c r="D14" s="69">
        <v>1.1200000000000001</v>
      </c>
      <c r="E14" s="38">
        <f>E13*24</f>
        <v>1.2952950506496E+16</v>
      </c>
      <c r="F14" s="42">
        <v>1000</v>
      </c>
    </row>
    <row r="15" spans="1:6" x14ac:dyDescent="0.3">
      <c r="A15" s="33" t="s">
        <v>107</v>
      </c>
      <c r="B15" s="20" t="s">
        <v>279</v>
      </c>
      <c r="C15" s="24" t="s">
        <v>258</v>
      </c>
      <c r="D15" s="70">
        <v>1.1200000000000001</v>
      </c>
      <c r="E15" s="38">
        <f>E14*25</f>
        <v>3.238237626624E+17</v>
      </c>
      <c r="F15" s="42">
        <v>1000</v>
      </c>
    </row>
    <row r="16" spans="1:6" x14ac:dyDescent="0.3">
      <c r="A16" s="33" t="s">
        <v>108</v>
      </c>
      <c r="B16" s="20" t="s">
        <v>272</v>
      </c>
      <c r="C16" s="24" t="s">
        <v>258</v>
      </c>
      <c r="D16" s="69">
        <v>1.1200000000000001</v>
      </c>
      <c r="E16" s="38">
        <f>E15*26</f>
        <v>8.4194178292224E+18</v>
      </c>
      <c r="F16" s="42">
        <v>1000</v>
      </c>
    </row>
    <row r="17" spans="1:6" x14ac:dyDescent="0.3">
      <c r="A17" s="33" t="s">
        <v>114</v>
      </c>
      <c r="B17" s="20" t="s">
        <v>255</v>
      </c>
      <c r="C17" s="24" t="s">
        <v>258</v>
      </c>
      <c r="D17" s="70">
        <v>1.1200000000000001</v>
      </c>
      <c r="E17" s="38">
        <f>E16*27</f>
        <v>2.2732428138900482E+20</v>
      </c>
      <c r="F17" s="42">
        <v>1000</v>
      </c>
    </row>
    <row r="18" spans="1:6" x14ac:dyDescent="0.3">
      <c r="A18" s="33" t="s">
        <v>102</v>
      </c>
      <c r="B18" s="20" t="s">
        <v>218</v>
      </c>
      <c r="C18" s="24" t="s">
        <v>258</v>
      </c>
      <c r="D18" s="69">
        <v>1.1200000000000001</v>
      </c>
      <c r="E18" s="38">
        <f>E17*28</f>
        <v>6.3650798788921346E+21</v>
      </c>
      <c r="F18" s="42">
        <v>1000</v>
      </c>
    </row>
    <row r="19" spans="1:6" x14ac:dyDescent="0.3">
      <c r="A19" s="33" t="s">
        <v>119</v>
      </c>
      <c r="B19" s="20" t="s">
        <v>262</v>
      </c>
      <c r="C19" s="24" t="s">
        <v>258</v>
      </c>
      <c r="D19" s="70">
        <v>1.1200000000000001</v>
      </c>
      <c r="E19" s="38">
        <f>E18*29</f>
        <v>1.8458731648787191E+23</v>
      </c>
      <c r="F19" s="42">
        <v>1000</v>
      </c>
    </row>
    <row r="20" spans="1:6" x14ac:dyDescent="0.3">
      <c r="A20" s="33" t="s">
        <v>120</v>
      </c>
      <c r="B20" s="20" t="s">
        <v>222</v>
      </c>
      <c r="C20" s="24" t="s">
        <v>258</v>
      </c>
      <c r="D20" s="69">
        <v>1.1200000000000001</v>
      </c>
      <c r="E20" s="38">
        <f>E19*30</f>
        <v>5.5376194946361573E+24</v>
      </c>
      <c r="F20" s="42">
        <v>1000</v>
      </c>
    </row>
    <row r="21" spans="1:6" x14ac:dyDescent="0.3">
      <c r="A21" s="33" t="s">
        <v>118</v>
      </c>
      <c r="B21" s="20" t="s">
        <v>229</v>
      </c>
      <c r="C21" s="24" t="s">
        <v>258</v>
      </c>
      <c r="D21" s="70">
        <v>1.1200000000000001</v>
      </c>
      <c r="E21" s="38">
        <f>E20*31</f>
        <v>1.7166620433372088E+26</v>
      </c>
      <c r="F21" s="42">
        <v>1000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D966"/>
  </sheetPr>
  <dimension ref="A1:H21"/>
  <sheetViews>
    <sheetView topLeftCell="B1" zoomScaleNormal="100" zoomScaleSheetLayoutView="75" workbookViewId="0">
      <selection activeCell="E32" sqref="E32"/>
    </sheetView>
  </sheetViews>
  <sheetFormatPr defaultColWidth="9" defaultRowHeight="16.5" x14ac:dyDescent="0.3"/>
  <cols>
    <col min="1" max="1" width="11.375" bestFit="1" customWidth="1"/>
    <col min="2" max="2" width="13.75" bestFit="1" customWidth="1"/>
    <col min="3" max="3" width="5.5" bestFit="1" customWidth="1"/>
    <col min="4" max="4" width="6.5" bestFit="1" customWidth="1"/>
    <col min="5" max="5" width="33.25" bestFit="1" customWidth="1"/>
    <col min="6" max="6" width="9.625" bestFit="1" customWidth="1"/>
    <col min="7" max="7" width="35.5" bestFit="1" customWidth="1"/>
    <col min="8" max="9" width="9.625" bestFit="1" customWidth="1"/>
  </cols>
  <sheetData>
    <row r="1" spans="1:8" x14ac:dyDescent="0.3">
      <c r="A1" s="49" t="s">
        <v>360</v>
      </c>
      <c r="B1" s="49" t="s">
        <v>68</v>
      </c>
      <c r="C1" s="49" t="s">
        <v>254</v>
      </c>
      <c r="D1" s="49" t="s">
        <v>275</v>
      </c>
      <c r="E1" s="49" t="s">
        <v>85</v>
      </c>
      <c r="F1" s="49" t="s">
        <v>88</v>
      </c>
      <c r="G1" s="49" t="s">
        <v>393</v>
      </c>
      <c r="H1" s="49" t="s">
        <v>88</v>
      </c>
    </row>
    <row r="2" spans="1:8" x14ac:dyDescent="0.3">
      <c r="A2" s="33" t="s">
        <v>91</v>
      </c>
      <c r="B2" s="20" t="s">
        <v>243</v>
      </c>
      <c r="C2" s="48" t="s">
        <v>258</v>
      </c>
      <c r="D2" s="33">
        <v>1</v>
      </c>
      <c r="E2" s="38">
        <v>6</v>
      </c>
      <c r="F2" s="35">
        <v>6</v>
      </c>
      <c r="G2" s="39">
        <f>E2*102</f>
        <v>612</v>
      </c>
      <c r="H2" s="26">
        <v>612</v>
      </c>
    </row>
    <row r="3" spans="1:8" x14ac:dyDescent="0.3">
      <c r="A3" s="33" t="s">
        <v>94</v>
      </c>
      <c r="B3" s="20" t="s">
        <v>277</v>
      </c>
      <c r="C3" s="48" t="s">
        <v>258</v>
      </c>
      <c r="D3" s="33">
        <v>2</v>
      </c>
      <c r="E3" s="39">
        <v>144</v>
      </c>
      <c r="F3" s="35">
        <v>144</v>
      </c>
      <c r="G3" s="39">
        <f>E3*102</f>
        <v>14688</v>
      </c>
      <c r="H3" s="26" t="s">
        <v>280</v>
      </c>
    </row>
    <row r="4" spans="1:8" x14ac:dyDescent="0.3">
      <c r="A4" s="33" t="s">
        <v>93</v>
      </c>
      <c r="B4" s="20" t="s">
        <v>286</v>
      </c>
      <c r="C4" s="48" t="s">
        <v>258</v>
      </c>
      <c r="D4" s="33">
        <v>5</v>
      </c>
      <c r="E4" s="39">
        <v>2520</v>
      </c>
      <c r="F4" s="35" t="s">
        <v>297</v>
      </c>
      <c r="G4" s="39">
        <f t="shared" ref="G4:G21" si="0">E4*102</f>
        <v>257040</v>
      </c>
      <c r="H4" s="26" t="s">
        <v>274</v>
      </c>
    </row>
    <row r="5" spans="1:8" x14ac:dyDescent="0.3">
      <c r="A5" s="33" t="s">
        <v>96</v>
      </c>
      <c r="B5" s="20" t="s">
        <v>285</v>
      </c>
      <c r="C5" s="48" t="s">
        <v>258</v>
      </c>
      <c r="D5" s="33">
        <v>10</v>
      </c>
      <c r="E5" s="39">
        <v>40800</v>
      </c>
      <c r="F5" s="35" t="s">
        <v>292</v>
      </c>
      <c r="G5" s="39">
        <f t="shared" si="0"/>
        <v>4161600</v>
      </c>
      <c r="H5" s="26" t="s">
        <v>282</v>
      </c>
    </row>
    <row r="6" spans="1:8" x14ac:dyDescent="0.3">
      <c r="A6" s="33" t="s">
        <v>95</v>
      </c>
      <c r="B6" s="20" t="s">
        <v>269</v>
      </c>
      <c r="C6" s="48" t="s">
        <v>258</v>
      </c>
      <c r="D6" s="33">
        <v>30</v>
      </c>
      <c r="E6" s="39">
        <v>1200000</v>
      </c>
      <c r="F6" s="35" t="s">
        <v>303</v>
      </c>
      <c r="G6" s="39">
        <f t="shared" si="0"/>
        <v>122400000</v>
      </c>
      <c r="H6" s="26" t="s">
        <v>268</v>
      </c>
    </row>
    <row r="7" spans="1:8" x14ac:dyDescent="0.3">
      <c r="A7" s="33" t="s">
        <v>117</v>
      </c>
      <c r="B7" s="20" t="s">
        <v>265</v>
      </c>
      <c r="C7" s="48" t="s">
        <v>258</v>
      </c>
      <c r="D7" s="33">
        <v>60</v>
      </c>
      <c r="E7" s="39">
        <v>24000000</v>
      </c>
      <c r="F7" s="35" t="s">
        <v>306</v>
      </c>
      <c r="G7" s="39">
        <f t="shared" si="0"/>
        <v>2448000000</v>
      </c>
      <c r="H7" s="26" t="s">
        <v>304</v>
      </c>
    </row>
    <row r="8" spans="1:8" x14ac:dyDescent="0.3">
      <c r="A8" s="33" t="s">
        <v>116</v>
      </c>
      <c r="B8" s="20" t="s">
        <v>263</v>
      </c>
      <c r="C8" s="48" t="s">
        <v>258</v>
      </c>
      <c r="D8" s="33">
        <v>120</v>
      </c>
      <c r="E8" s="39">
        <v>480000000</v>
      </c>
      <c r="F8" s="35" t="s">
        <v>316</v>
      </c>
      <c r="G8" s="39">
        <f t="shared" si="0"/>
        <v>48960000000</v>
      </c>
      <c r="H8" s="26" t="s">
        <v>307</v>
      </c>
    </row>
    <row r="9" spans="1:8" x14ac:dyDescent="0.3">
      <c r="A9" s="33" t="s">
        <v>105</v>
      </c>
      <c r="B9" s="20" t="s">
        <v>267</v>
      </c>
      <c r="C9" s="48" t="s">
        <v>258</v>
      </c>
      <c r="D9" s="33">
        <v>300</v>
      </c>
      <c r="E9" s="39">
        <v>1440000000</v>
      </c>
      <c r="F9" s="35" t="s">
        <v>294</v>
      </c>
      <c r="G9" s="39">
        <f t="shared" si="0"/>
        <v>146880000000</v>
      </c>
      <c r="H9" s="26" t="s">
        <v>300</v>
      </c>
    </row>
    <row r="10" spans="1:8" x14ac:dyDescent="0.3">
      <c r="A10" s="33" t="s">
        <v>110</v>
      </c>
      <c r="B10" s="20" t="s">
        <v>288</v>
      </c>
      <c r="C10" s="48" t="s">
        <v>258</v>
      </c>
      <c r="D10" s="33">
        <v>600</v>
      </c>
      <c r="E10" s="43">
        <v>37800000000</v>
      </c>
      <c r="F10" s="35" t="s">
        <v>322</v>
      </c>
      <c r="G10" s="39">
        <f t="shared" si="0"/>
        <v>3855600000000</v>
      </c>
      <c r="H10" s="26" t="s">
        <v>321</v>
      </c>
    </row>
    <row r="11" spans="1:8" x14ac:dyDescent="0.3">
      <c r="A11" s="33" t="s">
        <v>115</v>
      </c>
      <c r="B11" s="20" t="s">
        <v>289</v>
      </c>
      <c r="C11" s="48" t="s">
        <v>258</v>
      </c>
      <c r="D11" s="33">
        <v>1800</v>
      </c>
      <c r="E11" s="43">
        <v>156000000000</v>
      </c>
      <c r="F11" s="35" t="s">
        <v>298</v>
      </c>
      <c r="G11" s="39">
        <f t="shared" si="0"/>
        <v>15912000000000</v>
      </c>
      <c r="H11" s="26" t="s">
        <v>311</v>
      </c>
    </row>
    <row r="12" spans="1:8" x14ac:dyDescent="0.3">
      <c r="A12" s="33" t="s">
        <v>112</v>
      </c>
      <c r="B12" s="20" t="s">
        <v>290</v>
      </c>
      <c r="C12" s="48" t="s">
        <v>258</v>
      </c>
      <c r="D12" s="33">
        <v>3600</v>
      </c>
      <c r="E12" s="43">
        <v>4800000000000</v>
      </c>
      <c r="F12" s="35" t="s">
        <v>317</v>
      </c>
      <c r="G12" s="39">
        <f t="shared" si="0"/>
        <v>489600000000000</v>
      </c>
      <c r="H12" s="26" t="s">
        <v>313</v>
      </c>
    </row>
    <row r="13" spans="1:8" x14ac:dyDescent="0.3">
      <c r="A13" s="33" t="s">
        <v>103</v>
      </c>
      <c r="B13" s="20" t="s">
        <v>261</v>
      </c>
      <c r="C13" s="48" t="s">
        <v>258</v>
      </c>
      <c r="D13" s="33">
        <v>180</v>
      </c>
      <c r="E13" s="43">
        <v>22000000000000</v>
      </c>
      <c r="F13" s="35" t="s">
        <v>319</v>
      </c>
      <c r="G13" s="43">
        <f t="shared" si="0"/>
        <v>2244000000000000</v>
      </c>
      <c r="H13" s="26" t="s">
        <v>314</v>
      </c>
    </row>
    <row r="14" spans="1:8" x14ac:dyDescent="0.3">
      <c r="A14" s="33" t="s">
        <v>113</v>
      </c>
      <c r="B14" s="20" t="s">
        <v>260</v>
      </c>
      <c r="C14" s="48" t="s">
        <v>258</v>
      </c>
      <c r="D14" s="33">
        <v>1800</v>
      </c>
      <c r="E14" s="43">
        <v>660000000000000</v>
      </c>
      <c r="F14" s="35" t="s">
        <v>318</v>
      </c>
      <c r="G14" s="43">
        <f t="shared" si="0"/>
        <v>6.732E+16</v>
      </c>
      <c r="H14" s="26" t="s">
        <v>310</v>
      </c>
    </row>
    <row r="15" spans="1:8" x14ac:dyDescent="0.3">
      <c r="A15" s="33" t="s">
        <v>107</v>
      </c>
      <c r="B15" s="20" t="s">
        <v>279</v>
      </c>
      <c r="C15" s="48" t="s">
        <v>258</v>
      </c>
      <c r="D15" s="33">
        <v>7200</v>
      </c>
      <c r="E15" s="43">
        <v>4.6E+16</v>
      </c>
      <c r="F15" s="35" t="s">
        <v>315</v>
      </c>
      <c r="G15" s="43">
        <f t="shared" si="0"/>
        <v>4.692E+18</v>
      </c>
      <c r="H15" s="26" t="s">
        <v>293</v>
      </c>
    </row>
    <row r="16" spans="1:8" x14ac:dyDescent="0.3">
      <c r="A16" s="33" t="s">
        <v>108</v>
      </c>
      <c r="B16" s="20" t="s">
        <v>272</v>
      </c>
      <c r="C16" s="48" t="s">
        <v>258</v>
      </c>
      <c r="D16" s="33">
        <v>120</v>
      </c>
      <c r="E16" s="43">
        <v>2.7E+16</v>
      </c>
      <c r="F16" s="35" t="s">
        <v>302</v>
      </c>
      <c r="G16" s="43">
        <f t="shared" si="0"/>
        <v>2.754E+18</v>
      </c>
      <c r="H16" s="26" t="s">
        <v>296</v>
      </c>
    </row>
    <row r="17" spans="1:8" x14ac:dyDescent="0.3">
      <c r="A17" s="33" t="s">
        <v>114</v>
      </c>
      <c r="B17" s="20" t="s">
        <v>255</v>
      </c>
      <c r="C17" s="48" t="s">
        <v>258</v>
      </c>
      <c r="D17" s="33">
        <v>60</v>
      </c>
      <c r="E17" s="43">
        <v>8.4E+16</v>
      </c>
      <c r="F17" s="35" t="s">
        <v>312</v>
      </c>
      <c r="G17" s="43">
        <f t="shared" si="0"/>
        <v>8.568E+18</v>
      </c>
      <c r="H17" s="26" t="s">
        <v>323</v>
      </c>
    </row>
    <row r="18" spans="1:8" x14ac:dyDescent="0.3">
      <c r="A18" s="33" t="s">
        <v>102</v>
      </c>
      <c r="B18" s="20" t="s">
        <v>218</v>
      </c>
      <c r="C18" s="48" t="s">
        <v>258</v>
      </c>
      <c r="D18" s="33">
        <v>600</v>
      </c>
      <c r="E18" s="43">
        <v>3E+20</v>
      </c>
      <c r="F18" s="35" t="s">
        <v>291</v>
      </c>
      <c r="G18" s="43">
        <f t="shared" si="0"/>
        <v>3.0599999999999998E+22</v>
      </c>
      <c r="H18" s="26" t="s">
        <v>328</v>
      </c>
    </row>
    <row r="19" spans="1:8" x14ac:dyDescent="0.3">
      <c r="A19" s="33" t="s">
        <v>119</v>
      </c>
      <c r="B19" s="20" t="s">
        <v>262</v>
      </c>
      <c r="C19" s="48" t="s">
        <v>258</v>
      </c>
      <c r="D19" s="33">
        <v>3600</v>
      </c>
      <c r="E19" s="43">
        <v>8.16E+22</v>
      </c>
      <c r="F19" s="35" t="s">
        <v>320</v>
      </c>
      <c r="G19" s="43">
        <f t="shared" si="0"/>
        <v>8.3232000000000002E+24</v>
      </c>
      <c r="H19" s="26" t="s">
        <v>324</v>
      </c>
    </row>
    <row r="20" spans="1:8" x14ac:dyDescent="0.3">
      <c r="A20" s="33" t="s">
        <v>120</v>
      </c>
      <c r="B20" s="20" t="s">
        <v>222</v>
      </c>
      <c r="C20" s="48" t="s">
        <v>258</v>
      </c>
      <c r="D20" s="33">
        <v>10800</v>
      </c>
      <c r="E20" s="43">
        <v>2.7899999999999999E+24</v>
      </c>
      <c r="F20" s="35" t="s">
        <v>299</v>
      </c>
      <c r="G20" s="43">
        <f t="shared" si="0"/>
        <v>2.8457999999999999E+26</v>
      </c>
      <c r="H20" s="26" t="s">
        <v>330</v>
      </c>
    </row>
    <row r="21" spans="1:8" x14ac:dyDescent="0.3">
      <c r="A21" s="33" t="s">
        <v>118</v>
      </c>
      <c r="B21" s="20" t="s">
        <v>229</v>
      </c>
      <c r="C21" s="48" t="s">
        <v>258</v>
      </c>
      <c r="D21" s="33">
        <v>300</v>
      </c>
      <c r="E21" s="43">
        <v>5.5799999999999999E+24</v>
      </c>
      <c r="F21" s="35" t="s">
        <v>309</v>
      </c>
      <c r="G21" s="43">
        <f t="shared" si="0"/>
        <v>5.6915999999999997E+26</v>
      </c>
      <c r="H21" s="26" t="s">
        <v>329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8CBAC"/>
  </sheetPr>
  <dimension ref="B1:Q30"/>
  <sheetViews>
    <sheetView zoomScaleNormal="100" zoomScaleSheetLayoutView="75" workbookViewId="0">
      <selection activeCell="D15" activeCellId="1" sqref="D13 D15"/>
    </sheetView>
  </sheetViews>
  <sheetFormatPr defaultColWidth="4.25" defaultRowHeight="16.5" x14ac:dyDescent="0.3"/>
  <cols>
    <col min="1" max="1" width="4.25" style="4"/>
    <col min="2" max="2" width="9" style="4" customWidth="1"/>
    <col min="3" max="3" width="12.5" style="4" bestFit="1" customWidth="1"/>
    <col min="4" max="4" width="52.625" style="4" bestFit="1" customWidth="1"/>
    <col min="5" max="5" width="20.625" style="4" bestFit="1" customWidth="1"/>
    <col min="6" max="6" width="22.25" style="4" customWidth="1"/>
    <col min="7" max="10" width="4.25" style="4"/>
    <col min="11" max="11" width="4.5" style="4" bestFit="1" customWidth="1"/>
    <col min="12" max="16384" width="4.25" style="4"/>
  </cols>
  <sheetData>
    <row r="1" spans="2:8" x14ac:dyDescent="0.3">
      <c r="B1" s="60"/>
      <c r="H1" s="64"/>
    </row>
    <row r="2" spans="2:8" ht="16.5" customHeight="1" x14ac:dyDescent="0.3">
      <c r="B2" s="143" t="s">
        <v>57</v>
      </c>
      <c r="C2" s="144"/>
      <c r="D2" s="144"/>
      <c r="E2" s="144"/>
      <c r="F2" s="145"/>
      <c r="H2" s="2"/>
    </row>
    <row r="3" spans="2:8" x14ac:dyDescent="0.3">
      <c r="B3" s="146"/>
      <c r="C3" s="147"/>
      <c r="D3" s="147"/>
      <c r="E3" s="147"/>
      <c r="F3" s="148"/>
    </row>
    <row r="4" spans="2:8" x14ac:dyDescent="0.3">
      <c r="B4" s="146"/>
      <c r="C4" s="147"/>
      <c r="D4" s="147"/>
      <c r="E4" s="147"/>
      <c r="F4" s="148"/>
      <c r="G4" s="2"/>
    </row>
    <row r="5" spans="2:8" x14ac:dyDescent="0.3">
      <c r="B5" s="149"/>
      <c r="C5" s="150"/>
      <c r="D5" s="150"/>
      <c r="E5" s="150"/>
      <c r="F5" s="151"/>
      <c r="G5" s="64"/>
    </row>
    <row r="7" spans="2:8" x14ac:dyDescent="0.3">
      <c r="B7" s="65" t="s">
        <v>136</v>
      </c>
    </row>
    <row r="8" spans="2:8" x14ac:dyDescent="0.3">
      <c r="B8" s="64"/>
      <c r="C8" s="64"/>
      <c r="D8" s="64"/>
      <c r="E8" s="64"/>
      <c r="F8" s="64"/>
    </row>
    <row r="9" spans="2:8" x14ac:dyDescent="0.3">
      <c r="B9" s="156" t="s">
        <v>380</v>
      </c>
      <c r="C9" s="73" t="s">
        <v>381</v>
      </c>
      <c r="D9" s="62" t="s">
        <v>392</v>
      </c>
      <c r="E9" s="62" t="s">
        <v>397</v>
      </c>
      <c r="F9" s="62" t="s">
        <v>398</v>
      </c>
    </row>
    <row r="10" spans="2:8" x14ac:dyDescent="0.3">
      <c r="B10" s="156"/>
      <c r="C10" s="152" t="s">
        <v>416</v>
      </c>
      <c r="D10" s="75" t="s">
        <v>237</v>
      </c>
      <c r="E10" s="153" t="s">
        <v>395</v>
      </c>
      <c r="F10" s="154" t="s">
        <v>210</v>
      </c>
      <c r="G10" s="64"/>
    </row>
    <row r="11" spans="2:8" ht="16.5" customHeight="1" x14ac:dyDescent="0.3">
      <c r="B11" s="156"/>
      <c r="C11" s="152"/>
      <c r="D11" s="76" t="s">
        <v>463</v>
      </c>
      <c r="E11" s="153"/>
      <c r="F11" s="155"/>
      <c r="G11" s="64"/>
    </row>
    <row r="12" spans="2:8" ht="16.5" customHeight="1" x14ac:dyDescent="0.3">
      <c r="B12" s="156"/>
      <c r="C12" s="152" t="s">
        <v>441</v>
      </c>
      <c r="D12" s="75" t="s">
        <v>73</v>
      </c>
      <c r="E12" s="153" t="s">
        <v>228</v>
      </c>
      <c r="F12" s="154" t="s">
        <v>214</v>
      </c>
      <c r="G12" s="64"/>
    </row>
    <row r="13" spans="2:8" ht="16.5" customHeight="1" x14ac:dyDescent="0.3">
      <c r="B13" s="156"/>
      <c r="C13" s="152"/>
      <c r="D13" s="75" t="s">
        <v>206</v>
      </c>
      <c r="E13" s="153"/>
      <c r="F13" s="155"/>
    </row>
    <row r="14" spans="2:8" x14ac:dyDescent="0.3">
      <c r="B14" s="156"/>
      <c r="C14" s="152" t="s">
        <v>378</v>
      </c>
      <c r="D14" s="75" t="s">
        <v>64</v>
      </c>
      <c r="E14" s="153" t="s">
        <v>63</v>
      </c>
      <c r="F14" s="154" t="s">
        <v>464</v>
      </c>
    </row>
    <row r="15" spans="2:8" ht="16.5" customHeight="1" x14ac:dyDescent="0.3">
      <c r="B15" s="156"/>
      <c r="C15" s="152"/>
      <c r="D15" s="75" t="s">
        <v>335</v>
      </c>
      <c r="E15" s="153"/>
      <c r="F15" s="155"/>
    </row>
    <row r="16" spans="2:8" ht="16.5" customHeight="1" x14ac:dyDescent="0.3">
      <c r="B16" s="156" t="s">
        <v>230</v>
      </c>
      <c r="C16" s="73" t="s">
        <v>381</v>
      </c>
      <c r="D16" s="62" t="s">
        <v>412</v>
      </c>
      <c r="E16" s="159" t="s">
        <v>398</v>
      </c>
      <c r="F16" s="160"/>
    </row>
    <row r="17" spans="2:17" x14ac:dyDescent="0.3">
      <c r="B17" s="156"/>
      <c r="C17" s="72" t="s">
        <v>395</v>
      </c>
      <c r="D17" s="63" t="s">
        <v>208</v>
      </c>
      <c r="E17" s="157" t="s">
        <v>74</v>
      </c>
      <c r="F17" s="158"/>
    </row>
    <row r="18" spans="2:17" ht="16.5" customHeight="1" x14ac:dyDescent="0.3">
      <c r="B18" s="156"/>
      <c r="C18" s="72" t="s">
        <v>423</v>
      </c>
      <c r="D18" s="63" t="s">
        <v>216</v>
      </c>
      <c r="E18" s="157" t="s">
        <v>207</v>
      </c>
      <c r="F18" s="158"/>
    </row>
    <row r="19" spans="2:17" x14ac:dyDescent="0.3">
      <c r="Q19" s="71"/>
    </row>
    <row r="21" spans="2:17" x14ac:dyDescent="0.3">
      <c r="B21" s="3"/>
      <c r="C21" s="3"/>
      <c r="D21" s="3"/>
      <c r="E21" s="3"/>
      <c r="F21" s="3"/>
    </row>
    <row r="22" spans="2:17" x14ac:dyDescent="0.3">
      <c r="B22" s="3"/>
      <c r="C22" s="3"/>
      <c r="E22" s="3"/>
      <c r="F22" s="3"/>
    </row>
    <row r="23" spans="2:17" x14ac:dyDescent="0.3">
      <c r="B23" s="3"/>
      <c r="C23" s="3"/>
      <c r="E23" s="3"/>
      <c r="F23" s="3"/>
    </row>
    <row r="24" spans="2:17" x14ac:dyDescent="0.3">
      <c r="B24" s="3"/>
      <c r="C24" s="3"/>
      <c r="E24" s="3"/>
      <c r="F24" s="3"/>
    </row>
    <row r="25" spans="2:17" x14ac:dyDescent="0.3">
      <c r="B25" s="3"/>
      <c r="C25" s="3"/>
      <c r="E25" s="3"/>
      <c r="F25" s="3"/>
    </row>
    <row r="26" spans="2:17" x14ac:dyDescent="0.3">
      <c r="B26" s="3"/>
      <c r="C26" s="3"/>
      <c r="D26" s="3"/>
      <c r="E26" s="3"/>
      <c r="F26" s="3"/>
    </row>
    <row r="27" spans="2:17" x14ac:dyDescent="0.3">
      <c r="B27" s="3"/>
      <c r="C27" s="3"/>
      <c r="D27" s="3"/>
      <c r="E27" s="3"/>
      <c r="F27" s="3"/>
    </row>
    <row r="28" spans="2:17" x14ac:dyDescent="0.3">
      <c r="B28" s="3"/>
      <c r="C28" s="3"/>
      <c r="D28" s="3"/>
      <c r="E28" s="74"/>
      <c r="F28" s="3"/>
    </row>
    <row r="29" spans="2:17" x14ac:dyDescent="0.3">
      <c r="B29" s="3"/>
      <c r="C29" s="3"/>
      <c r="D29" s="3"/>
      <c r="E29" s="3"/>
      <c r="F29" s="3"/>
    </row>
    <row r="30" spans="2:17" x14ac:dyDescent="0.3">
      <c r="B30" s="3"/>
      <c r="C30" s="3"/>
      <c r="D30" s="3"/>
      <c r="E30" s="3"/>
      <c r="F30" s="3"/>
    </row>
  </sheetData>
  <mergeCells count="15">
    <mergeCell ref="F14:F15"/>
    <mergeCell ref="B16:B18"/>
    <mergeCell ref="B9:B15"/>
    <mergeCell ref="E17:F17"/>
    <mergeCell ref="E18:F18"/>
    <mergeCell ref="F10:F11"/>
    <mergeCell ref="F12:F13"/>
    <mergeCell ref="E14:E15"/>
    <mergeCell ref="C14:C15"/>
    <mergeCell ref="E16:F16"/>
    <mergeCell ref="B2:F5"/>
    <mergeCell ref="C10:C11"/>
    <mergeCell ref="E10:E11"/>
    <mergeCell ref="C12:C13"/>
    <mergeCell ref="E12:E13"/>
  </mergeCells>
  <phoneticPr fontId="15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D966"/>
  </sheetPr>
  <dimension ref="A1:H101"/>
  <sheetViews>
    <sheetView zoomScaleNormal="100" zoomScaleSheetLayoutView="75" workbookViewId="0">
      <selection activeCell="B2" sqref="B2"/>
    </sheetView>
  </sheetViews>
  <sheetFormatPr defaultColWidth="9" defaultRowHeight="16.5" x14ac:dyDescent="0.3"/>
  <cols>
    <col min="1" max="1" width="11.375" bestFit="1" customWidth="1"/>
    <col min="2" max="2" width="13" style="27" bestFit="1" customWidth="1"/>
    <col min="3" max="3" width="14.625" bestFit="1" customWidth="1"/>
    <col min="4" max="4" width="18.375" bestFit="1" customWidth="1"/>
    <col min="5" max="5" width="11.375" bestFit="1" customWidth="1"/>
    <col min="6" max="6" width="9" customWidth="1"/>
    <col min="7" max="7" width="10.25" customWidth="1"/>
  </cols>
  <sheetData>
    <row r="1" spans="1:8" x14ac:dyDescent="0.3">
      <c r="A1" s="25" t="s">
        <v>81</v>
      </c>
      <c r="B1" s="28" t="s">
        <v>394</v>
      </c>
      <c r="C1" s="25" t="s">
        <v>241</v>
      </c>
      <c r="D1" s="25" t="s">
        <v>258</v>
      </c>
      <c r="E1" s="25" t="s">
        <v>89</v>
      </c>
      <c r="F1" s="14"/>
    </row>
    <row r="2" spans="1:8" x14ac:dyDescent="0.3">
      <c r="A2" s="1">
        <v>1</v>
      </c>
      <c r="B2" s="29">
        <v>570</v>
      </c>
      <c r="C2" s="29">
        <f>B2*5</f>
        <v>2850</v>
      </c>
      <c r="D2" s="29">
        <v>30</v>
      </c>
      <c r="E2" s="29">
        <v>1</v>
      </c>
      <c r="F2" s="14"/>
      <c r="G2" s="14"/>
      <c r="H2" s="14"/>
    </row>
    <row r="3" spans="1:8" x14ac:dyDescent="0.3">
      <c r="A3" s="1">
        <v>2</v>
      </c>
      <c r="B3" s="29">
        <f>B2*1.15</f>
        <v>655.5</v>
      </c>
      <c r="C3" s="29">
        <f t="shared" ref="C3:C66" si="0">B3*5</f>
        <v>3277.5</v>
      </c>
      <c r="D3" s="29">
        <f>D2*1.3</f>
        <v>39</v>
      </c>
      <c r="E3" s="29">
        <f>E2*1.05</f>
        <v>1.05</v>
      </c>
    </row>
    <row r="4" spans="1:8" x14ac:dyDescent="0.3">
      <c r="A4" s="1">
        <v>3</v>
      </c>
      <c r="B4" s="29">
        <f t="shared" ref="B4:B67" si="1">B3*1.15</f>
        <v>753.82499999999993</v>
      </c>
      <c r="C4" s="29">
        <f t="shared" si="0"/>
        <v>3769.1249999999995</v>
      </c>
      <c r="D4" s="29">
        <f t="shared" ref="D4:D67" si="2">D3*1.3</f>
        <v>50.7</v>
      </c>
      <c r="E4" s="29">
        <f t="shared" ref="E4:E67" si="3">E3*1.05</f>
        <v>1.1025</v>
      </c>
    </row>
    <row r="5" spans="1:8" x14ac:dyDescent="0.3">
      <c r="A5" s="1">
        <v>4</v>
      </c>
      <c r="B5" s="29">
        <f t="shared" si="1"/>
        <v>866.89874999999984</v>
      </c>
      <c r="C5" s="29">
        <f t="shared" si="0"/>
        <v>4334.4937499999996</v>
      </c>
      <c r="D5" s="29">
        <f t="shared" si="2"/>
        <v>65.910000000000011</v>
      </c>
      <c r="E5" s="29">
        <f t="shared" si="3"/>
        <v>1.1576250000000001</v>
      </c>
    </row>
    <row r="6" spans="1:8" x14ac:dyDescent="0.3">
      <c r="A6" s="1">
        <v>5</v>
      </c>
      <c r="B6" s="29">
        <f t="shared" si="1"/>
        <v>996.93356249999977</v>
      </c>
      <c r="C6" s="29">
        <f t="shared" si="0"/>
        <v>4984.6678124999989</v>
      </c>
      <c r="D6" s="29">
        <f t="shared" si="2"/>
        <v>85.683000000000021</v>
      </c>
      <c r="E6" s="29">
        <f t="shared" si="3"/>
        <v>1.2155062500000002</v>
      </c>
    </row>
    <row r="7" spans="1:8" x14ac:dyDescent="0.3">
      <c r="A7" s="1">
        <v>6</v>
      </c>
      <c r="B7" s="29">
        <f t="shared" si="1"/>
        <v>1146.4735968749997</v>
      </c>
      <c r="C7" s="29">
        <f t="shared" si="0"/>
        <v>5732.3679843749978</v>
      </c>
      <c r="D7" s="29">
        <f t="shared" si="2"/>
        <v>111.38790000000003</v>
      </c>
      <c r="E7" s="29">
        <f t="shared" si="3"/>
        <v>1.2762815625000004</v>
      </c>
    </row>
    <row r="8" spans="1:8" x14ac:dyDescent="0.3">
      <c r="A8" s="1">
        <v>7</v>
      </c>
      <c r="B8" s="29">
        <f t="shared" si="1"/>
        <v>1318.4446364062494</v>
      </c>
      <c r="C8" s="29">
        <f t="shared" si="0"/>
        <v>6592.2231820312472</v>
      </c>
      <c r="D8" s="29">
        <f t="shared" si="2"/>
        <v>144.80427000000003</v>
      </c>
      <c r="E8" s="29">
        <f t="shared" si="3"/>
        <v>1.3400956406250004</v>
      </c>
    </row>
    <row r="9" spans="1:8" x14ac:dyDescent="0.3">
      <c r="A9" s="1">
        <v>8</v>
      </c>
      <c r="B9" s="29">
        <f t="shared" si="1"/>
        <v>1516.2113318671868</v>
      </c>
      <c r="C9" s="29">
        <f t="shared" si="0"/>
        <v>7581.0566593359345</v>
      </c>
      <c r="D9" s="29">
        <f t="shared" si="2"/>
        <v>188.24555100000003</v>
      </c>
      <c r="E9" s="29">
        <f t="shared" si="3"/>
        <v>1.4071004226562505</v>
      </c>
    </row>
    <row r="10" spans="1:8" x14ac:dyDescent="0.3">
      <c r="A10" s="1">
        <v>9</v>
      </c>
      <c r="B10" s="29">
        <f t="shared" si="1"/>
        <v>1743.6430316472647</v>
      </c>
      <c r="C10" s="29">
        <f t="shared" si="0"/>
        <v>8718.215158236324</v>
      </c>
      <c r="D10" s="29">
        <f t="shared" si="2"/>
        <v>244.71921630000006</v>
      </c>
      <c r="E10" s="29">
        <f t="shared" si="3"/>
        <v>1.477455443789063</v>
      </c>
    </row>
    <row r="11" spans="1:8" x14ac:dyDescent="0.3">
      <c r="A11" s="1">
        <v>10</v>
      </c>
      <c r="B11" s="29">
        <f t="shared" si="1"/>
        <v>2005.1894863943542</v>
      </c>
      <c r="C11" s="29">
        <f>B11*5</f>
        <v>10025.94743197177</v>
      </c>
      <c r="D11" s="29">
        <f t="shared" si="2"/>
        <v>318.13498119000008</v>
      </c>
      <c r="E11" s="29">
        <f t="shared" si="3"/>
        <v>1.5513282159785162</v>
      </c>
    </row>
    <row r="12" spans="1:8" x14ac:dyDescent="0.3">
      <c r="A12" s="1">
        <v>11</v>
      </c>
      <c r="B12" s="29">
        <f t="shared" si="1"/>
        <v>2305.9679093535069</v>
      </c>
      <c r="C12" s="29">
        <f>B12*5</f>
        <v>11529.839546767535</v>
      </c>
      <c r="D12" s="29">
        <f t="shared" si="2"/>
        <v>413.57547554700011</v>
      </c>
      <c r="E12" s="29">
        <f t="shared" si="3"/>
        <v>1.628894626777442</v>
      </c>
    </row>
    <row r="13" spans="1:8" x14ac:dyDescent="0.3">
      <c r="A13" s="1">
        <v>12</v>
      </c>
      <c r="B13" s="29">
        <f t="shared" si="1"/>
        <v>2651.8630957565329</v>
      </c>
      <c r="C13" s="29">
        <f t="shared" si="0"/>
        <v>13259.315478782664</v>
      </c>
      <c r="D13" s="29">
        <f t="shared" si="2"/>
        <v>537.64811821110015</v>
      </c>
      <c r="E13" s="29">
        <f t="shared" si="3"/>
        <v>1.7103393581163142</v>
      </c>
    </row>
    <row r="14" spans="1:8" x14ac:dyDescent="0.3">
      <c r="A14" s="1">
        <v>13</v>
      </c>
      <c r="B14" s="29">
        <f t="shared" si="1"/>
        <v>3049.6425601200126</v>
      </c>
      <c r="C14" s="29">
        <f t="shared" si="0"/>
        <v>15248.212800600064</v>
      </c>
      <c r="D14" s="29">
        <f t="shared" si="2"/>
        <v>698.9425536744302</v>
      </c>
      <c r="E14" s="29">
        <f t="shared" si="3"/>
        <v>1.7958563260221301</v>
      </c>
    </row>
    <row r="15" spans="1:8" x14ac:dyDescent="0.3">
      <c r="A15" s="1">
        <v>14</v>
      </c>
      <c r="B15" s="29">
        <f t="shared" si="1"/>
        <v>3507.0889441380141</v>
      </c>
      <c r="C15" s="29">
        <f t="shared" si="0"/>
        <v>17535.44472069007</v>
      </c>
      <c r="D15" s="29">
        <f t="shared" si="2"/>
        <v>908.62531977675928</v>
      </c>
      <c r="E15" s="29">
        <f t="shared" si="3"/>
        <v>1.8856491423232367</v>
      </c>
    </row>
    <row r="16" spans="1:8" x14ac:dyDescent="0.3">
      <c r="A16" s="1">
        <v>15</v>
      </c>
      <c r="B16" s="29">
        <f t="shared" si="1"/>
        <v>4033.1522857587161</v>
      </c>
      <c r="C16" s="29">
        <f t="shared" si="0"/>
        <v>20165.761428793579</v>
      </c>
      <c r="D16" s="29">
        <f t="shared" si="2"/>
        <v>1181.212915709787</v>
      </c>
      <c r="E16" s="29">
        <f t="shared" si="3"/>
        <v>1.9799315994393987</v>
      </c>
    </row>
    <row r="17" spans="1:5" x14ac:dyDescent="0.3">
      <c r="A17" s="1">
        <v>16</v>
      </c>
      <c r="B17" s="29">
        <f t="shared" si="1"/>
        <v>4638.1251286225233</v>
      </c>
      <c r="C17" s="29">
        <f t="shared" si="0"/>
        <v>23190.625643112617</v>
      </c>
      <c r="D17" s="29">
        <f t="shared" si="2"/>
        <v>1535.5767904227232</v>
      </c>
      <c r="E17" s="29">
        <f t="shared" si="3"/>
        <v>2.0789281794113688</v>
      </c>
    </row>
    <row r="18" spans="1:5" x14ac:dyDescent="0.3">
      <c r="A18" s="1">
        <v>17</v>
      </c>
      <c r="B18" s="29">
        <f t="shared" si="1"/>
        <v>5333.8438979159018</v>
      </c>
      <c r="C18" s="29">
        <f t="shared" si="0"/>
        <v>26669.219489579511</v>
      </c>
      <c r="D18" s="29">
        <f t="shared" si="2"/>
        <v>1996.2498275495402</v>
      </c>
      <c r="E18" s="29">
        <f t="shared" si="3"/>
        <v>2.1828745883819374</v>
      </c>
    </row>
    <row r="19" spans="1:5" x14ac:dyDescent="0.3">
      <c r="A19" s="1">
        <v>18</v>
      </c>
      <c r="B19" s="29">
        <f t="shared" si="1"/>
        <v>6133.9204826032865</v>
      </c>
      <c r="C19" s="29">
        <f t="shared" si="0"/>
        <v>30669.602413016433</v>
      </c>
      <c r="D19" s="29">
        <f t="shared" si="2"/>
        <v>2595.1247758144023</v>
      </c>
      <c r="E19" s="29">
        <f t="shared" si="3"/>
        <v>2.2920183178010345</v>
      </c>
    </row>
    <row r="20" spans="1:5" x14ac:dyDescent="0.3">
      <c r="A20" s="1">
        <v>19</v>
      </c>
      <c r="B20" s="29">
        <f t="shared" si="1"/>
        <v>7054.0085549937785</v>
      </c>
      <c r="C20" s="29">
        <f t="shared" si="0"/>
        <v>35270.04277496889</v>
      </c>
      <c r="D20" s="29">
        <f t="shared" si="2"/>
        <v>3373.6622085587233</v>
      </c>
      <c r="E20" s="29">
        <f t="shared" si="3"/>
        <v>2.4066192336910861</v>
      </c>
    </row>
    <row r="21" spans="1:5" x14ac:dyDescent="0.3">
      <c r="A21" s="1">
        <v>20</v>
      </c>
      <c r="B21" s="29">
        <f t="shared" si="1"/>
        <v>8112.1098382428445</v>
      </c>
      <c r="C21" s="29">
        <f t="shared" si="0"/>
        <v>40560.549191214224</v>
      </c>
      <c r="D21" s="29">
        <f t="shared" si="2"/>
        <v>4385.7608711263401</v>
      </c>
      <c r="E21" s="29">
        <f t="shared" si="3"/>
        <v>2.5269501953756404</v>
      </c>
    </row>
    <row r="22" spans="1:5" x14ac:dyDescent="0.3">
      <c r="A22" s="1">
        <v>21</v>
      </c>
      <c r="B22" s="29">
        <f t="shared" si="1"/>
        <v>9328.9263139792711</v>
      </c>
      <c r="C22" s="29">
        <f t="shared" si="0"/>
        <v>46644.631569896359</v>
      </c>
      <c r="D22" s="29">
        <f t="shared" si="2"/>
        <v>5701.4891324642422</v>
      </c>
      <c r="E22" s="29">
        <f t="shared" si="3"/>
        <v>2.6532977051444226</v>
      </c>
    </row>
    <row r="23" spans="1:5" x14ac:dyDescent="0.3">
      <c r="A23" s="1">
        <v>22</v>
      </c>
      <c r="B23" s="29">
        <f t="shared" si="1"/>
        <v>10728.265261076162</v>
      </c>
      <c r="C23" s="29">
        <f t="shared" si="0"/>
        <v>53641.326305380804</v>
      </c>
      <c r="D23" s="29">
        <f t="shared" si="2"/>
        <v>7411.9358722035149</v>
      </c>
      <c r="E23" s="29">
        <f t="shared" si="3"/>
        <v>2.7859625904016441</v>
      </c>
    </row>
    <row r="24" spans="1:5" x14ac:dyDescent="0.3">
      <c r="A24" s="1">
        <v>23</v>
      </c>
      <c r="B24" s="29">
        <f t="shared" si="1"/>
        <v>12337.505050237585</v>
      </c>
      <c r="C24" s="29">
        <f t="shared" si="0"/>
        <v>61687.525251187923</v>
      </c>
      <c r="D24" s="29">
        <f t="shared" si="2"/>
        <v>9635.5166338645704</v>
      </c>
      <c r="E24" s="29">
        <f t="shared" si="3"/>
        <v>2.9252607199217264</v>
      </c>
    </row>
    <row r="25" spans="1:5" x14ac:dyDescent="0.3">
      <c r="A25" s="1">
        <v>24</v>
      </c>
      <c r="B25" s="29">
        <f t="shared" si="1"/>
        <v>14188.130807773221</v>
      </c>
      <c r="C25" s="29">
        <f t="shared" si="0"/>
        <v>70940.654038866109</v>
      </c>
      <c r="D25" s="29">
        <f t="shared" si="2"/>
        <v>12526.171624023942</v>
      </c>
      <c r="E25" s="29">
        <f t="shared" si="3"/>
        <v>3.0715237559178128</v>
      </c>
    </row>
    <row r="26" spans="1:5" x14ac:dyDescent="0.3">
      <c r="A26" s="1">
        <v>25</v>
      </c>
      <c r="B26" s="29">
        <f t="shared" si="1"/>
        <v>16316.350428939202</v>
      </c>
      <c r="C26" s="29">
        <f t="shared" si="0"/>
        <v>81581.752144696016</v>
      </c>
      <c r="D26" s="29">
        <f t="shared" si="2"/>
        <v>16284.023111231125</v>
      </c>
      <c r="E26" s="29">
        <f t="shared" si="3"/>
        <v>3.2250999437137038</v>
      </c>
    </row>
    <row r="27" spans="1:5" x14ac:dyDescent="0.3">
      <c r="A27" s="1">
        <v>26</v>
      </c>
      <c r="B27" s="29">
        <f t="shared" si="1"/>
        <v>18763.802993280082</v>
      </c>
      <c r="C27" s="29">
        <f t="shared" si="0"/>
        <v>93819.014966400413</v>
      </c>
      <c r="D27" s="29">
        <f t="shared" si="2"/>
        <v>21169.230044600463</v>
      </c>
      <c r="E27" s="29">
        <f t="shared" si="3"/>
        <v>3.3863549408993889</v>
      </c>
    </row>
    <row r="28" spans="1:5" x14ac:dyDescent="0.3">
      <c r="A28" s="1">
        <v>27</v>
      </c>
      <c r="B28" s="29">
        <f t="shared" si="1"/>
        <v>21578.373442272092</v>
      </c>
      <c r="C28" s="29">
        <f t="shared" si="0"/>
        <v>107891.86721136046</v>
      </c>
      <c r="D28" s="29">
        <f t="shared" si="2"/>
        <v>27519.999057980604</v>
      </c>
      <c r="E28" s="29">
        <f t="shared" si="3"/>
        <v>3.5556726879443583</v>
      </c>
    </row>
    <row r="29" spans="1:5" x14ac:dyDescent="0.3">
      <c r="A29" s="1">
        <v>28</v>
      </c>
      <c r="B29" s="29">
        <f t="shared" si="1"/>
        <v>24815.129458612904</v>
      </c>
      <c r="C29" s="29">
        <f t="shared" si="0"/>
        <v>124075.64729306453</v>
      </c>
      <c r="D29" s="29">
        <f t="shared" si="2"/>
        <v>35775.998775374785</v>
      </c>
      <c r="E29" s="29">
        <f t="shared" si="3"/>
        <v>3.7334563223415764</v>
      </c>
    </row>
    <row r="30" spans="1:5" x14ac:dyDescent="0.3">
      <c r="A30" s="1">
        <v>29</v>
      </c>
      <c r="B30" s="29">
        <f t="shared" si="1"/>
        <v>28537.398877404838</v>
      </c>
      <c r="C30" s="29">
        <f t="shared" si="0"/>
        <v>142686.9943870242</v>
      </c>
      <c r="D30" s="29">
        <f t="shared" si="2"/>
        <v>46508.798407987219</v>
      </c>
      <c r="E30" s="29">
        <f t="shared" si="3"/>
        <v>3.9201291384586554</v>
      </c>
    </row>
    <row r="31" spans="1:5" x14ac:dyDescent="0.3">
      <c r="A31" s="1">
        <v>30</v>
      </c>
      <c r="B31" s="29">
        <f t="shared" si="1"/>
        <v>32818.008709015558</v>
      </c>
      <c r="C31" s="29">
        <f>B31*7</f>
        <v>229726.0609631089</v>
      </c>
      <c r="D31" s="29">
        <f t="shared" si="2"/>
        <v>60461.437930383385</v>
      </c>
      <c r="E31" s="29">
        <f t="shared" si="3"/>
        <v>4.1161355953815884</v>
      </c>
    </row>
    <row r="32" spans="1:5" x14ac:dyDescent="0.3">
      <c r="A32" s="1">
        <v>31</v>
      </c>
      <c r="B32" s="29">
        <f t="shared" si="1"/>
        <v>37740.710015367891</v>
      </c>
      <c r="C32" s="29">
        <f>B32*5</f>
        <v>188703.55007683946</v>
      </c>
      <c r="D32" s="29">
        <f t="shared" si="2"/>
        <v>78599.869309498405</v>
      </c>
      <c r="E32" s="29">
        <f t="shared" si="3"/>
        <v>4.3219423751506678</v>
      </c>
    </row>
    <row r="33" spans="1:5" x14ac:dyDescent="0.3">
      <c r="A33" s="1">
        <v>32</v>
      </c>
      <c r="B33" s="29">
        <f t="shared" si="1"/>
        <v>43401.816517673069</v>
      </c>
      <c r="C33" s="29">
        <f t="shared" si="0"/>
        <v>217009.08258836536</v>
      </c>
      <c r="D33" s="29">
        <f t="shared" si="2"/>
        <v>102179.83010234793</v>
      </c>
      <c r="E33" s="29">
        <f t="shared" si="3"/>
        <v>4.5380394939082018</v>
      </c>
    </row>
    <row r="34" spans="1:5" x14ac:dyDescent="0.3">
      <c r="A34" s="1">
        <v>33</v>
      </c>
      <c r="B34" s="29">
        <f t="shared" si="1"/>
        <v>49912.088995324026</v>
      </c>
      <c r="C34" s="29">
        <f t="shared" si="0"/>
        <v>249560.44497662014</v>
      </c>
      <c r="D34" s="29">
        <f t="shared" si="2"/>
        <v>132833.7791330523</v>
      </c>
      <c r="E34" s="29">
        <f t="shared" si="3"/>
        <v>4.7649414686036122</v>
      </c>
    </row>
    <row r="35" spans="1:5" x14ac:dyDescent="0.3">
      <c r="A35" s="1">
        <v>34</v>
      </c>
      <c r="B35" s="29">
        <f t="shared" si="1"/>
        <v>57398.902344622627</v>
      </c>
      <c r="C35" s="29">
        <f t="shared" si="0"/>
        <v>286994.51172311313</v>
      </c>
      <c r="D35" s="29">
        <f t="shared" si="2"/>
        <v>172683.91287296801</v>
      </c>
      <c r="E35" s="29">
        <f t="shared" si="3"/>
        <v>5.0031885420337927</v>
      </c>
    </row>
    <row r="36" spans="1:5" x14ac:dyDescent="0.3">
      <c r="A36" s="1">
        <v>35</v>
      </c>
      <c r="B36" s="29">
        <f t="shared" si="1"/>
        <v>66008.73769631602</v>
      </c>
      <c r="C36" s="29">
        <f t="shared" si="0"/>
        <v>330043.68848158012</v>
      </c>
      <c r="D36" s="29">
        <f t="shared" si="2"/>
        <v>224489.08673485843</v>
      </c>
      <c r="E36" s="29">
        <f t="shared" si="3"/>
        <v>5.2533479691354827</v>
      </c>
    </row>
    <row r="37" spans="1:5" x14ac:dyDescent="0.3">
      <c r="A37" s="1">
        <v>36</v>
      </c>
      <c r="B37" s="29">
        <f t="shared" si="1"/>
        <v>75910.04835076342</v>
      </c>
      <c r="C37" s="29">
        <f t="shared" si="0"/>
        <v>379550.24175381707</v>
      </c>
      <c r="D37" s="29">
        <f t="shared" si="2"/>
        <v>291835.81275531597</v>
      </c>
      <c r="E37" s="29">
        <f t="shared" si="3"/>
        <v>5.5160153675922574</v>
      </c>
    </row>
    <row r="38" spans="1:5" x14ac:dyDescent="0.3">
      <c r="A38" s="1">
        <v>37</v>
      </c>
      <c r="B38" s="29">
        <f t="shared" si="1"/>
        <v>87296.555603377928</v>
      </c>
      <c r="C38" s="29">
        <f t="shared" si="0"/>
        <v>436482.77801688964</v>
      </c>
      <c r="D38" s="29">
        <f t="shared" si="2"/>
        <v>379386.55658191076</v>
      </c>
      <c r="E38" s="29">
        <f t="shared" si="3"/>
        <v>5.7918161359718709</v>
      </c>
    </row>
    <row r="39" spans="1:5" x14ac:dyDescent="0.3">
      <c r="A39" s="1">
        <v>38</v>
      </c>
      <c r="B39" s="29">
        <f t="shared" si="1"/>
        <v>100391.0389438846</v>
      </c>
      <c r="C39" s="29">
        <f t="shared" si="0"/>
        <v>501955.19471942302</v>
      </c>
      <c r="D39" s="29">
        <f t="shared" si="2"/>
        <v>493202.52355648403</v>
      </c>
      <c r="E39" s="29">
        <f t="shared" si="3"/>
        <v>6.0814069427704647</v>
      </c>
    </row>
    <row r="40" spans="1:5" x14ac:dyDescent="0.3">
      <c r="A40" s="1">
        <v>39</v>
      </c>
      <c r="B40" s="29">
        <f t="shared" si="1"/>
        <v>115449.69478546729</v>
      </c>
      <c r="C40" s="29">
        <f t="shared" si="0"/>
        <v>577248.47392733651</v>
      </c>
      <c r="D40" s="29">
        <f t="shared" si="2"/>
        <v>641163.28062342922</v>
      </c>
      <c r="E40" s="29">
        <f t="shared" si="3"/>
        <v>6.3854772899089882</v>
      </c>
    </row>
    <row r="41" spans="1:5" x14ac:dyDescent="0.3">
      <c r="A41" s="1">
        <v>40</v>
      </c>
      <c r="B41" s="29">
        <f t="shared" si="1"/>
        <v>132767.14900328737</v>
      </c>
      <c r="C41" s="29">
        <f t="shared" si="0"/>
        <v>663835.74501643679</v>
      </c>
      <c r="D41" s="29">
        <f t="shared" si="2"/>
        <v>833512.26481045806</v>
      </c>
      <c r="E41" s="29">
        <f t="shared" si="3"/>
        <v>6.7047511544044376</v>
      </c>
    </row>
    <row r="42" spans="1:5" x14ac:dyDescent="0.3">
      <c r="A42" s="1">
        <v>41</v>
      </c>
      <c r="B42" s="29">
        <f t="shared" si="1"/>
        <v>152682.22135378045</v>
      </c>
      <c r="C42" s="29">
        <f t="shared" si="0"/>
        <v>763411.10676890227</v>
      </c>
      <c r="D42" s="29">
        <f t="shared" si="2"/>
        <v>1083565.9442535955</v>
      </c>
      <c r="E42" s="29">
        <f t="shared" si="3"/>
        <v>7.0399887121246598</v>
      </c>
    </row>
    <row r="43" spans="1:5" x14ac:dyDescent="0.3">
      <c r="A43" s="1">
        <v>42</v>
      </c>
      <c r="B43" s="29">
        <f t="shared" si="1"/>
        <v>175584.55455684749</v>
      </c>
      <c r="C43" s="29">
        <f t="shared" si="0"/>
        <v>877922.77278423752</v>
      </c>
      <c r="D43" s="29">
        <f t="shared" si="2"/>
        <v>1408635.7275296743</v>
      </c>
      <c r="E43" s="29">
        <f t="shared" si="3"/>
        <v>7.3919881477308929</v>
      </c>
    </row>
    <row r="44" spans="1:5" x14ac:dyDescent="0.3">
      <c r="A44" s="1">
        <v>43</v>
      </c>
      <c r="B44" s="29">
        <f t="shared" si="1"/>
        <v>201922.23774037461</v>
      </c>
      <c r="C44" s="29">
        <f t="shared" si="0"/>
        <v>1009611.1887018731</v>
      </c>
      <c r="D44" s="29">
        <f t="shared" si="2"/>
        <v>1831226.4457885767</v>
      </c>
      <c r="E44" s="29">
        <f t="shared" si="3"/>
        <v>7.7615875551174378</v>
      </c>
    </row>
    <row r="45" spans="1:5" x14ac:dyDescent="0.3">
      <c r="A45" s="1">
        <v>44</v>
      </c>
      <c r="B45" s="29">
        <f t="shared" si="1"/>
        <v>232210.57340143077</v>
      </c>
      <c r="C45" s="29">
        <f t="shared" si="0"/>
        <v>1161052.8670071538</v>
      </c>
      <c r="D45" s="29">
        <f t="shared" si="2"/>
        <v>2380594.3795251497</v>
      </c>
      <c r="E45" s="29">
        <f t="shared" si="3"/>
        <v>8.1496669328733109</v>
      </c>
    </row>
    <row r="46" spans="1:5" x14ac:dyDescent="0.3">
      <c r="A46" s="1">
        <v>45</v>
      </c>
      <c r="B46" s="29">
        <f t="shared" si="1"/>
        <v>267042.15941164538</v>
      </c>
      <c r="C46" s="29">
        <f t="shared" si="0"/>
        <v>1335210.797058227</v>
      </c>
      <c r="D46" s="29">
        <f t="shared" si="2"/>
        <v>3094772.6933826949</v>
      </c>
      <c r="E46" s="29">
        <f t="shared" si="3"/>
        <v>8.5571502795169767</v>
      </c>
    </row>
    <row r="47" spans="1:5" x14ac:dyDescent="0.3">
      <c r="A47" s="1">
        <v>46</v>
      </c>
      <c r="B47" s="29">
        <f t="shared" si="1"/>
        <v>307098.48332339217</v>
      </c>
      <c r="C47" s="29">
        <f t="shared" si="0"/>
        <v>1535492.4166169609</v>
      </c>
      <c r="D47" s="29">
        <f t="shared" si="2"/>
        <v>4023204.5013975035</v>
      </c>
      <c r="E47" s="29">
        <f t="shared" si="3"/>
        <v>8.9850077934928265</v>
      </c>
    </row>
    <row r="48" spans="1:5" x14ac:dyDescent="0.3">
      <c r="A48" s="1">
        <v>47</v>
      </c>
      <c r="B48" s="29">
        <f t="shared" si="1"/>
        <v>353163.25582190097</v>
      </c>
      <c r="C48" s="29">
        <f t="shared" si="0"/>
        <v>1765816.2791095048</v>
      </c>
      <c r="D48" s="29">
        <f t="shared" si="2"/>
        <v>5230165.8518167548</v>
      </c>
      <c r="E48" s="29">
        <f t="shared" si="3"/>
        <v>9.4342581831674686</v>
      </c>
    </row>
    <row r="49" spans="1:5" x14ac:dyDescent="0.3">
      <c r="A49" s="1">
        <v>48</v>
      </c>
      <c r="B49" s="29">
        <f t="shared" si="1"/>
        <v>406137.74419518607</v>
      </c>
      <c r="C49" s="29">
        <f t="shared" si="0"/>
        <v>2030688.7209759303</v>
      </c>
      <c r="D49" s="29">
        <f t="shared" si="2"/>
        <v>6799215.6073617814</v>
      </c>
      <c r="E49" s="29">
        <f t="shared" si="3"/>
        <v>9.9059710923258422</v>
      </c>
    </row>
    <row r="50" spans="1:5" x14ac:dyDescent="0.3">
      <c r="A50" s="1">
        <v>49</v>
      </c>
      <c r="B50" s="29">
        <f t="shared" si="1"/>
        <v>467058.40582446393</v>
      </c>
      <c r="C50" s="29">
        <f t="shared" si="0"/>
        <v>2335292.0291223195</v>
      </c>
      <c r="D50" s="29">
        <f t="shared" si="2"/>
        <v>8838980.2895703167</v>
      </c>
      <c r="E50" s="29">
        <f t="shared" si="3"/>
        <v>10.401269646942135</v>
      </c>
    </row>
    <row r="51" spans="1:5" x14ac:dyDescent="0.3">
      <c r="A51" s="1">
        <v>50</v>
      </c>
      <c r="B51" s="29">
        <f t="shared" si="1"/>
        <v>537117.16669813346</v>
      </c>
      <c r="C51" s="29">
        <f t="shared" si="0"/>
        <v>2685585.8334906674</v>
      </c>
      <c r="D51" s="29">
        <f t="shared" si="2"/>
        <v>11490674.376441412</v>
      </c>
      <c r="E51" s="29">
        <f t="shared" si="3"/>
        <v>10.921333129289241</v>
      </c>
    </row>
    <row r="52" spans="1:5" x14ac:dyDescent="0.3">
      <c r="A52" s="1">
        <v>51</v>
      </c>
      <c r="B52" s="29">
        <f t="shared" si="1"/>
        <v>617684.74170285347</v>
      </c>
      <c r="C52" s="29">
        <f t="shared" si="0"/>
        <v>3088423.7085142676</v>
      </c>
      <c r="D52" s="29">
        <f t="shared" si="2"/>
        <v>14937876.689373836</v>
      </c>
      <c r="E52" s="29">
        <f t="shared" si="3"/>
        <v>11.467399785753704</v>
      </c>
    </row>
    <row r="53" spans="1:5" x14ac:dyDescent="0.3">
      <c r="A53" s="1">
        <v>52</v>
      </c>
      <c r="B53" s="29">
        <f t="shared" si="1"/>
        <v>710337.45295828138</v>
      </c>
      <c r="C53" s="29">
        <f t="shared" si="0"/>
        <v>3551687.2647914067</v>
      </c>
      <c r="D53" s="29">
        <f t="shared" si="2"/>
        <v>19419239.696185987</v>
      </c>
      <c r="E53" s="29">
        <f t="shared" si="3"/>
        <v>12.04076977504139</v>
      </c>
    </row>
    <row r="54" spans="1:5" x14ac:dyDescent="0.3">
      <c r="A54" s="1">
        <v>53</v>
      </c>
      <c r="B54" s="29">
        <f t="shared" si="1"/>
        <v>816888.07090202358</v>
      </c>
      <c r="C54" s="29">
        <f t="shared" si="0"/>
        <v>4084440.3545101178</v>
      </c>
      <c r="D54" s="29">
        <f t="shared" si="2"/>
        <v>25245011.605041783</v>
      </c>
      <c r="E54" s="29">
        <f t="shared" si="3"/>
        <v>12.64280826379346</v>
      </c>
    </row>
    <row r="55" spans="1:5" x14ac:dyDescent="0.3">
      <c r="A55" s="1">
        <v>54</v>
      </c>
      <c r="B55" s="29">
        <f t="shared" si="1"/>
        <v>939421.2815373271</v>
      </c>
      <c r="C55" s="29">
        <f t="shared" si="0"/>
        <v>4697106.4076866359</v>
      </c>
      <c r="D55" s="29">
        <f t="shared" si="2"/>
        <v>32818515.086554319</v>
      </c>
      <c r="E55" s="29">
        <f t="shared" si="3"/>
        <v>13.274948676983135</v>
      </c>
    </row>
    <row r="56" spans="1:5" x14ac:dyDescent="0.3">
      <c r="A56" s="1">
        <v>55</v>
      </c>
      <c r="B56" s="29">
        <f t="shared" si="1"/>
        <v>1080334.473767926</v>
      </c>
      <c r="C56" s="29">
        <f t="shared" si="0"/>
        <v>5401672.3688396299</v>
      </c>
      <c r="D56" s="29">
        <f t="shared" si="2"/>
        <v>42664069.612520613</v>
      </c>
      <c r="E56" s="29">
        <f t="shared" si="3"/>
        <v>13.938696110832291</v>
      </c>
    </row>
    <row r="57" spans="1:5" x14ac:dyDescent="0.3">
      <c r="A57" s="1">
        <v>56</v>
      </c>
      <c r="B57" s="29">
        <f t="shared" si="1"/>
        <v>1242384.6448331147</v>
      </c>
      <c r="C57" s="29">
        <f t="shared" si="0"/>
        <v>6211923.2241655737</v>
      </c>
      <c r="D57" s="29">
        <f t="shared" si="2"/>
        <v>55463290.496276796</v>
      </c>
      <c r="E57" s="29">
        <f t="shared" si="3"/>
        <v>14.635630916373906</v>
      </c>
    </row>
    <row r="58" spans="1:5" x14ac:dyDescent="0.3">
      <c r="A58" s="1">
        <v>57</v>
      </c>
      <c r="B58" s="29">
        <f t="shared" si="1"/>
        <v>1428742.3415580818</v>
      </c>
      <c r="C58" s="29">
        <f t="shared" si="0"/>
        <v>7143711.7077904092</v>
      </c>
      <c r="D58" s="29">
        <f t="shared" si="2"/>
        <v>72102277.645159841</v>
      </c>
      <c r="E58" s="29">
        <f t="shared" si="3"/>
        <v>15.367412462192602</v>
      </c>
    </row>
    <row r="59" spans="1:5" x14ac:dyDescent="0.3">
      <c r="A59" s="1">
        <v>58</v>
      </c>
      <c r="B59" s="29">
        <f t="shared" si="1"/>
        <v>1643053.692791794</v>
      </c>
      <c r="C59" s="29">
        <f t="shared" si="0"/>
        <v>8215268.4639589693</v>
      </c>
      <c r="D59" s="29">
        <f t="shared" si="2"/>
        <v>93732960.938707799</v>
      </c>
      <c r="E59" s="29">
        <f t="shared" si="3"/>
        <v>16.135783085302233</v>
      </c>
    </row>
    <row r="60" spans="1:5" x14ac:dyDescent="0.3">
      <c r="A60" s="1">
        <v>59</v>
      </c>
      <c r="B60" s="29">
        <f t="shared" si="1"/>
        <v>1889511.7467105628</v>
      </c>
      <c r="C60" s="29">
        <f t="shared" si="0"/>
        <v>9447558.7335528135</v>
      </c>
      <c r="D60" s="29">
        <f t="shared" si="2"/>
        <v>121852849.22032014</v>
      </c>
      <c r="E60" s="29">
        <f t="shared" si="3"/>
        <v>16.942572239567344</v>
      </c>
    </row>
    <row r="61" spans="1:5" x14ac:dyDescent="0.3">
      <c r="A61" s="1">
        <v>60</v>
      </c>
      <c r="B61" s="29">
        <f t="shared" si="1"/>
        <v>2172938.5087171472</v>
      </c>
      <c r="C61" s="29">
        <f>B61*7</f>
        <v>15210569.56102003</v>
      </c>
      <c r="D61" s="29">
        <f t="shared" si="2"/>
        <v>158408703.98641619</v>
      </c>
      <c r="E61" s="29">
        <f t="shared" si="3"/>
        <v>17.78970085154571</v>
      </c>
    </row>
    <row r="62" spans="1:5" x14ac:dyDescent="0.3">
      <c r="A62" s="1">
        <v>61</v>
      </c>
      <c r="B62" s="29">
        <f t="shared" si="1"/>
        <v>2498879.2850247188</v>
      </c>
      <c r="C62" s="29">
        <f>B62*5</f>
        <v>12494396.425123595</v>
      </c>
      <c r="D62" s="29">
        <f t="shared" si="2"/>
        <v>205931315.18234107</v>
      </c>
      <c r="E62" s="29">
        <f t="shared" si="3"/>
        <v>18.679185894122998</v>
      </c>
    </row>
    <row r="63" spans="1:5" x14ac:dyDescent="0.3">
      <c r="A63" s="1">
        <v>62</v>
      </c>
      <c r="B63" s="29">
        <f t="shared" si="1"/>
        <v>2873711.1777784266</v>
      </c>
      <c r="C63" s="29">
        <f t="shared" si="0"/>
        <v>14368555.888892133</v>
      </c>
      <c r="D63" s="29">
        <f t="shared" si="2"/>
        <v>267710709.73704341</v>
      </c>
      <c r="E63" s="29">
        <f t="shared" si="3"/>
        <v>19.613145188829147</v>
      </c>
    </row>
    <row r="64" spans="1:5" x14ac:dyDescent="0.3">
      <c r="A64" s="1">
        <v>63</v>
      </c>
      <c r="B64" s="29">
        <f t="shared" si="1"/>
        <v>3304767.8544451902</v>
      </c>
      <c r="C64" s="29">
        <f t="shared" si="0"/>
        <v>16523839.27222595</v>
      </c>
      <c r="D64" s="29">
        <f t="shared" si="2"/>
        <v>348023922.65815645</v>
      </c>
      <c r="E64" s="29">
        <f t="shared" si="3"/>
        <v>20.593802448270605</v>
      </c>
    </row>
    <row r="65" spans="1:5" x14ac:dyDescent="0.3">
      <c r="A65" s="1">
        <v>64</v>
      </c>
      <c r="B65" s="29">
        <f t="shared" si="1"/>
        <v>3800483.0326119685</v>
      </c>
      <c r="C65" s="29">
        <f t="shared" si="0"/>
        <v>19002415.163059842</v>
      </c>
      <c r="D65" s="29">
        <f t="shared" si="2"/>
        <v>452431099.45560342</v>
      </c>
      <c r="E65" s="29">
        <f t="shared" si="3"/>
        <v>21.623492570684135</v>
      </c>
    </row>
    <row r="66" spans="1:5" x14ac:dyDescent="0.3">
      <c r="A66" s="1">
        <v>65</v>
      </c>
      <c r="B66" s="29">
        <f t="shared" si="1"/>
        <v>4370555.4875037633</v>
      </c>
      <c r="C66" s="29">
        <f t="shared" si="0"/>
        <v>21852777.437518816</v>
      </c>
      <c r="D66" s="29">
        <f t="shared" si="2"/>
        <v>588160429.29228449</v>
      </c>
      <c r="E66" s="29">
        <f t="shared" si="3"/>
        <v>22.704667199218342</v>
      </c>
    </row>
    <row r="67" spans="1:5" x14ac:dyDescent="0.3">
      <c r="A67" s="1">
        <v>66</v>
      </c>
      <c r="B67" s="29">
        <f t="shared" si="1"/>
        <v>5026138.8106293278</v>
      </c>
      <c r="C67" s="29">
        <f t="shared" ref="C67:C101" si="4">B67*5</f>
        <v>25130694.053146638</v>
      </c>
      <c r="D67" s="29">
        <f t="shared" si="2"/>
        <v>764608558.07996988</v>
      </c>
      <c r="E67" s="29">
        <f t="shared" si="3"/>
        <v>23.839900559179259</v>
      </c>
    </row>
    <row r="68" spans="1:5" x14ac:dyDescent="0.3">
      <c r="A68" s="1">
        <v>67</v>
      </c>
      <c r="B68" s="29">
        <f t="shared" ref="B68:B101" si="5">B67*1.15</f>
        <v>5780059.6322237263</v>
      </c>
      <c r="C68" s="29">
        <f t="shared" si="4"/>
        <v>28900298.16111863</v>
      </c>
      <c r="D68" s="29">
        <f t="shared" ref="D68:D101" si="6">D67*1.3</f>
        <v>993991125.50396085</v>
      </c>
      <c r="E68" s="29">
        <f t="shared" ref="E68:E101" si="7">E67*1.05</f>
        <v>25.031895587138223</v>
      </c>
    </row>
    <row r="69" spans="1:5" x14ac:dyDescent="0.3">
      <c r="A69" s="1">
        <v>68</v>
      </c>
      <c r="B69" s="29">
        <f t="shared" si="5"/>
        <v>6647068.5770572843</v>
      </c>
      <c r="C69" s="29">
        <f t="shared" si="4"/>
        <v>33235342.885286421</v>
      </c>
      <c r="D69" s="29">
        <f t="shared" si="6"/>
        <v>1292188463.1551492</v>
      </c>
      <c r="E69" s="29">
        <f t="shared" si="7"/>
        <v>26.283490366495137</v>
      </c>
    </row>
    <row r="70" spans="1:5" x14ac:dyDescent="0.3">
      <c r="A70" s="1">
        <v>69</v>
      </c>
      <c r="B70" s="29">
        <f t="shared" si="5"/>
        <v>7644128.8636158761</v>
      </c>
      <c r="C70" s="29">
        <f t="shared" si="4"/>
        <v>38220644.318079382</v>
      </c>
      <c r="D70" s="29">
        <f t="shared" si="6"/>
        <v>1679845002.1016941</v>
      </c>
      <c r="E70" s="29">
        <f t="shared" si="7"/>
        <v>27.597664884819896</v>
      </c>
    </row>
    <row r="71" spans="1:5" x14ac:dyDescent="0.3">
      <c r="A71" s="1">
        <v>70</v>
      </c>
      <c r="B71" s="29">
        <f t="shared" si="5"/>
        <v>8790748.1931582559</v>
      </c>
      <c r="C71" s="29">
        <f t="shared" si="4"/>
        <v>43953740.965791278</v>
      </c>
      <c r="D71" s="29">
        <f t="shared" si="6"/>
        <v>2183798502.7322025</v>
      </c>
      <c r="E71" s="29">
        <f t="shared" si="7"/>
        <v>28.977548129060892</v>
      </c>
    </row>
    <row r="72" spans="1:5" x14ac:dyDescent="0.3">
      <c r="A72" s="1">
        <v>71</v>
      </c>
      <c r="B72" s="29">
        <f t="shared" si="5"/>
        <v>10109360.422131993</v>
      </c>
      <c r="C72" s="29">
        <f t="shared" si="4"/>
        <v>50546802.110659964</v>
      </c>
      <c r="D72" s="29">
        <f t="shared" si="6"/>
        <v>2838938053.5518632</v>
      </c>
      <c r="E72" s="29">
        <f t="shared" si="7"/>
        <v>30.426425535513939</v>
      </c>
    </row>
    <row r="73" spans="1:5" x14ac:dyDescent="0.3">
      <c r="A73" s="1">
        <v>72</v>
      </c>
      <c r="B73" s="29">
        <f t="shared" si="5"/>
        <v>11625764.485451791</v>
      </c>
      <c r="C73" s="29">
        <f t="shared" si="4"/>
        <v>58128822.427258953</v>
      </c>
      <c r="D73" s="29">
        <f t="shared" si="6"/>
        <v>3690619469.6174221</v>
      </c>
      <c r="E73" s="29">
        <f t="shared" si="7"/>
        <v>31.947746812289637</v>
      </c>
    </row>
    <row r="74" spans="1:5" x14ac:dyDescent="0.3">
      <c r="A74" s="1">
        <v>73</v>
      </c>
      <c r="B74" s="29">
        <f t="shared" si="5"/>
        <v>13369629.15826956</v>
      </c>
      <c r="C74" s="29">
        <f t="shared" si="4"/>
        <v>66848145.791347802</v>
      </c>
      <c r="D74" s="29">
        <f t="shared" si="6"/>
        <v>4797805310.5026493</v>
      </c>
      <c r="E74" s="29">
        <f t="shared" si="7"/>
        <v>33.545134152904119</v>
      </c>
    </row>
    <row r="75" spans="1:5" x14ac:dyDescent="0.3">
      <c r="A75" s="1">
        <v>74</v>
      </c>
      <c r="B75" s="29">
        <f t="shared" si="5"/>
        <v>15375073.532009993</v>
      </c>
      <c r="C75" s="29">
        <f t="shared" si="4"/>
        <v>76875367.66004996</v>
      </c>
      <c r="D75" s="29">
        <f t="shared" si="6"/>
        <v>6237146903.6534443</v>
      </c>
      <c r="E75" s="29">
        <f t="shared" si="7"/>
        <v>35.222390860549325</v>
      </c>
    </row>
    <row r="76" spans="1:5" x14ac:dyDescent="0.3">
      <c r="A76" s="1">
        <v>75</v>
      </c>
      <c r="B76" s="29">
        <f t="shared" si="5"/>
        <v>17681334.561811492</v>
      </c>
      <c r="C76" s="29">
        <f t="shared" si="4"/>
        <v>88406672.809057459</v>
      </c>
      <c r="D76" s="29">
        <f t="shared" si="6"/>
        <v>8108290974.7494774</v>
      </c>
      <c r="E76" s="29">
        <f t="shared" si="7"/>
        <v>36.983510403576794</v>
      </c>
    </row>
    <row r="77" spans="1:5" x14ac:dyDescent="0.3">
      <c r="A77" s="1">
        <v>76</v>
      </c>
      <c r="B77" s="29">
        <f t="shared" si="5"/>
        <v>20333534.746083215</v>
      </c>
      <c r="C77" s="29">
        <f t="shared" si="4"/>
        <v>101667673.73041607</v>
      </c>
      <c r="D77" s="29">
        <f t="shared" si="6"/>
        <v>10540778267.17432</v>
      </c>
      <c r="E77" s="29">
        <f t="shared" si="7"/>
        <v>38.832685923755633</v>
      </c>
    </row>
    <row r="78" spans="1:5" x14ac:dyDescent="0.3">
      <c r="A78" s="1">
        <v>77</v>
      </c>
      <c r="B78" s="29">
        <f t="shared" si="5"/>
        <v>23383564.957995694</v>
      </c>
      <c r="C78" s="29">
        <f t="shared" si="4"/>
        <v>116917824.78997847</v>
      </c>
      <c r="D78" s="29">
        <f t="shared" si="6"/>
        <v>13703011747.326616</v>
      </c>
      <c r="E78" s="29">
        <f t="shared" si="7"/>
        <v>40.774320219943419</v>
      </c>
    </row>
    <row r="79" spans="1:5" x14ac:dyDescent="0.3">
      <c r="A79" s="1">
        <v>78</v>
      </c>
      <c r="B79" s="29">
        <f t="shared" si="5"/>
        <v>26891099.701695047</v>
      </c>
      <c r="C79" s="29">
        <f t="shared" si="4"/>
        <v>134455498.50847524</v>
      </c>
      <c r="D79" s="29">
        <f t="shared" si="6"/>
        <v>17813915271.524601</v>
      </c>
      <c r="E79" s="29">
        <f t="shared" si="7"/>
        <v>42.81303623094059</v>
      </c>
    </row>
    <row r="80" spans="1:5" x14ac:dyDescent="0.3">
      <c r="A80" s="1">
        <v>79</v>
      </c>
      <c r="B80" s="29">
        <f t="shared" si="5"/>
        <v>30924764.6569493</v>
      </c>
      <c r="C80" s="29">
        <f t="shared" si="4"/>
        <v>154623823.2847465</v>
      </c>
      <c r="D80" s="29">
        <f t="shared" si="6"/>
        <v>23158089852.981983</v>
      </c>
      <c r="E80" s="29">
        <f t="shared" si="7"/>
        <v>44.95368804248762</v>
      </c>
    </row>
    <row r="81" spans="1:5" x14ac:dyDescent="0.3">
      <c r="A81" s="1">
        <v>80</v>
      </c>
      <c r="B81" s="29">
        <f t="shared" si="5"/>
        <v>35563479.35549169</v>
      </c>
      <c r="C81" s="29">
        <f t="shared" si="4"/>
        <v>177817396.77745846</v>
      </c>
      <c r="D81" s="29">
        <f t="shared" si="6"/>
        <v>30105516808.876579</v>
      </c>
      <c r="E81" s="29">
        <f t="shared" si="7"/>
        <v>47.201372444612005</v>
      </c>
    </row>
    <row r="82" spans="1:5" x14ac:dyDescent="0.3">
      <c r="A82" s="1">
        <v>81</v>
      </c>
      <c r="B82" s="29">
        <f t="shared" si="5"/>
        <v>40898001.258815438</v>
      </c>
      <c r="C82" s="29">
        <f t="shared" si="4"/>
        <v>204490006.29407719</v>
      </c>
      <c r="D82" s="29">
        <f t="shared" si="6"/>
        <v>39137171851.539551</v>
      </c>
      <c r="E82" s="29">
        <f t="shared" si="7"/>
        <v>49.561441066842605</v>
      </c>
    </row>
    <row r="83" spans="1:5" x14ac:dyDescent="0.3">
      <c r="A83" s="1">
        <v>82</v>
      </c>
      <c r="B83" s="29">
        <f t="shared" si="5"/>
        <v>47032701.447637752</v>
      </c>
      <c r="C83" s="29">
        <f t="shared" si="4"/>
        <v>235163507.23818874</v>
      </c>
      <c r="D83" s="29">
        <f t="shared" si="6"/>
        <v>50878323407.001419</v>
      </c>
      <c r="E83" s="29">
        <f t="shared" si="7"/>
        <v>52.039513120184736</v>
      </c>
    </row>
    <row r="84" spans="1:5" x14ac:dyDescent="0.3">
      <c r="A84" s="1">
        <v>83</v>
      </c>
      <c r="B84" s="29">
        <f t="shared" si="5"/>
        <v>54087606.664783411</v>
      </c>
      <c r="C84" s="29">
        <f t="shared" si="4"/>
        <v>270438033.32391703</v>
      </c>
      <c r="D84" s="29">
        <f t="shared" si="6"/>
        <v>66141820429.101845</v>
      </c>
      <c r="E84" s="29">
        <f t="shared" si="7"/>
        <v>54.641488776193974</v>
      </c>
    </row>
    <row r="85" spans="1:5" x14ac:dyDescent="0.3">
      <c r="A85" s="1">
        <v>84</v>
      </c>
      <c r="B85" s="29">
        <f t="shared" si="5"/>
        <v>62200747.664500915</v>
      </c>
      <c r="C85" s="29">
        <f t="shared" si="4"/>
        <v>311003738.32250458</v>
      </c>
      <c r="D85" s="29">
        <f t="shared" si="6"/>
        <v>85984366557.832397</v>
      </c>
      <c r="E85" s="29">
        <f t="shared" si="7"/>
        <v>57.373563215003678</v>
      </c>
    </row>
    <row r="86" spans="1:5" x14ac:dyDescent="0.3">
      <c r="A86" s="1">
        <v>85</v>
      </c>
      <c r="B86" s="29">
        <f t="shared" si="5"/>
        <v>71530859.814176053</v>
      </c>
      <c r="C86" s="29">
        <f t="shared" si="4"/>
        <v>357654299.07088029</v>
      </c>
      <c r="D86" s="29">
        <f t="shared" si="6"/>
        <v>111779676525.18211</v>
      </c>
      <c r="E86" s="29">
        <f t="shared" si="7"/>
        <v>60.242241375753864</v>
      </c>
    </row>
    <row r="87" spans="1:5" x14ac:dyDescent="0.3">
      <c r="A87" s="1">
        <v>86</v>
      </c>
      <c r="B87" s="29">
        <f t="shared" si="5"/>
        <v>82260488.786302447</v>
      </c>
      <c r="C87" s="29">
        <f t="shared" si="4"/>
        <v>411302443.93151224</v>
      </c>
      <c r="D87" s="29">
        <f t="shared" si="6"/>
        <v>145313579482.73676</v>
      </c>
      <c r="E87" s="29">
        <f t="shared" si="7"/>
        <v>63.254353444541557</v>
      </c>
    </row>
    <row r="88" spans="1:5" x14ac:dyDescent="0.3">
      <c r="A88" s="1">
        <v>87</v>
      </c>
      <c r="B88" s="29">
        <f t="shared" si="5"/>
        <v>94599562.104247808</v>
      </c>
      <c r="C88" s="29">
        <f t="shared" si="4"/>
        <v>472997810.52123904</v>
      </c>
      <c r="D88" s="29">
        <f t="shared" si="6"/>
        <v>188907653327.5578</v>
      </c>
      <c r="E88" s="29">
        <f t="shared" si="7"/>
        <v>66.417071116768639</v>
      </c>
    </row>
    <row r="89" spans="1:5" x14ac:dyDescent="0.3">
      <c r="A89" s="1">
        <v>88</v>
      </c>
      <c r="B89" s="29">
        <f t="shared" si="5"/>
        <v>108789496.41988496</v>
      </c>
      <c r="C89" s="29">
        <f t="shared" si="4"/>
        <v>543947482.09942484</v>
      </c>
      <c r="D89" s="29">
        <f t="shared" si="6"/>
        <v>245579949325.82513</v>
      </c>
      <c r="E89" s="29">
        <f t="shared" si="7"/>
        <v>69.737924672607079</v>
      </c>
    </row>
    <row r="90" spans="1:5" x14ac:dyDescent="0.3">
      <c r="A90" s="1">
        <v>89</v>
      </c>
      <c r="B90" s="29">
        <f t="shared" si="5"/>
        <v>125107920.88286769</v>
      </c>
      <c r="C90" s="29">
        <f t="shared" si="4"/>
        <v>625539604.41433847</v>
      </c>
      <c r="D90" s="29">
        <f t="shared" si="6"/>
        <v>319253934123.57269</v>
      </c>
      <c r="E90" s="29">
        <f t="shared" si="7"/>
        <v>73.22482090623744</v>
      </c>
    </row>
    <row r="91" spans="1:5" x14ac:dyDescent="0.3">
      <c r="A91" s="1">
        <v>90</v>
      </c>
      <c r="B91" s="29">
        <f t="shared" si="5"/>
        <v>143874109.01529783</v>
      </c>
      <c r="C91" s="29">
        <f>B91*7</f>
        <v>1007118763.1070848</v>
      </c>
      <c r="D91" s="29">
        <f t="shared" si="6"/>
        <v>415030114360.64453</v>
      </c>
      <c r="E91" s="29">
        <f t="shared" si="7"/>
        <v>76.886061951549308</v>
      </c>
    </row>
    <row r="92" spans="1:5" x14ac:dyDescent="0.3">
      <c r="A92" s="1">
        <v>91</v>
      </c>
      <c r="B92" s="29">
        <f t="shared" si="5"/>
        <v>165455225.36759248</v>
      </c>
      <c r="C92" s="29">
        <f>B92*5</f>
        <v>827276126.83796239</v>
      </c>
      <c r="D92" s="29">
        <f t="shared" si="6"/>
        <v>539539148668.83789</v>
      </c>
      <c r="E92" s="29">
        <f t="shared" si="7"/>
        <v>80.730365049126775</v>
      </c>
    </row>
    <row r="93" spans="1:5" x14ac:dyDescent="0.3">
      <c r="A93" s="1">
        <v>92</v>
      </c>
      <c r="B93" s="29">
        <f t="shared" si="5"/>
        <v>190273509.17273134</v>
      </c>
      <c r="C93" s="29">
        <f t="shared" si="4"/>
        <v>951367545.86365676</v>
      </c>
      <c r="D93" s="29">
        <f t="shared" si="6"/>
        <v>701400893269.48926</v>
      </c>
      <c r="E93" s="29">
        <f t="shared" si="7"/>
        <v>84.766883301583121</v>
      </c>
    </row>
    <row r="94" spans="1:5" x14ac:dyDescent="0.3">
      <c r="A94" s="1">
        <v>93</v>
      </c>
      <c r="B94" s="29">
        <f t="shared" si="5"/>
        <v>218814535.54864103</v>
      </c>
      <c r="C94" s="29">
        <f t="shared" si="4"/>
        <v>1094072677.7432051</v>
      </c>
      <c r="D94" s="29">
        <f t="shared" si="6"/>
        <v>911821161250.33606</v>
      </c>
      <c r="E94" s="29">
        <f t="shared" si="7"/>
        <v>89.005227466662276</v>
      </c>
    </row>
    <row r="95" spans="1:5" x14ac:dyDescent="0.3">
      <c r="A95" s="1">
        <v>94</v>
      </c>
      <c r="B95" s="29">
        <f t="shared" si="5"/>
        <v>251636715.88093716</v>
      </c>
      <c r="C95" s="29">
        <f t="shared" si="4"/>
        <v>1258183579.4046857</v>
      </c>
      <c r="D95" s="29">
        <f t="shared" si="6"/>
        <v>1185367509625.437</v>
      </c>
      <c r="E95" s="29">
        <f t="shared" si="7"/>
        <v>93.455488839995397</v>
      </c>
    </row>
    <row r="96" spans="1:5" x14ac:dyDescent="0.3">
      <c r="A96" s="1">
        <v>95</v>
      </c>
      <c r="B96" s="29">
        <f t="shared" si="5"/>
        <v>289382223.26307774</v>
      </c>
      <c r="C96" s="29">
        <f t="shared" si="4"/>
        <v>1446911116.3153887</v>
      </c>
      <c r="D96" s="29">
        <f t="shared" si="6"/>
        <v>1540977762513.0681</v>
      </c>
      <c r="E96" s="29">
        <f t="shared" si="7"/>
        <v>98.128263281995174</v>
      </c>
    </row>
    <row r="97" spans="1:5" x14ac:dyDescent="0.3">
      <c r="A97" s="1">
        <v>96</v>
      </c>
      <c r="B97" s="29">
        <f t="shared" si="5"/>
        <v>332789556.7525394</v>
      </c>
      <c r="C97" s="29">
        <f t="shared" si="4"/>
        <v>1663947783.762697</v>
      </c>
      <c r="D97" s="29">
        <f t="shared" si="6"/>
        <v>2003271091266.9885</v>
      </c>
      <c r="E97" s="29">
        <f t="shared" si="7"/>
        <v>103.03467644609493</v>
      </c>
    </row>
    <row r="98" spans="1:5" x14ac:dyDescent="0.3">
      <c r="A98" s="1">
        <v>97</v>
      </c>
      <c r="B98" s="29">
        <f t="shared" si="5"/>
        <v>382707990.26542026</v>
      </c>
      <c r="C98" s="29">
        <f t="shared" si="4"/>
        <v>1913539951.3271012</v>
      </c>
      <c r="D98" s="29">
        <f t="shared" si="6"/>
        <v>2604252418647.085</v>
      </c>
      <c r="E98" s="29">
        <f t="shared" si="7"/>
        <v>108.18641026839968</v>
      </c>
    </row>
    <row r="99" spans="1:5" x14ac:dyDescent="0.3">
      <c r="A99" s="1">
        <v>98</v>
      </c>
      <c r="B99" s="29">
        <f t="shared" si="5"/>
        <v>440114188.80523324</v>
      </c>
      <c r="C99" s="29">
        <f t="shared" si="4"/>
        <v>2200570944.026166</v>
      </c>
      <c r="D99" s="29">
        <f t="shared" si="6"/>
        <v>3385528144241.2104</v>
      </c>
      <c r="E99" s="29">
        <f t="shared" si="7"/>
        <v>113.59573078181967</v>
      </c>
    </row>
    <row r="100" spans="1:5" x14ac:dyDescent="0.3">
      <c r="A100" s="1">
        <v>99</v>
      </c>
      <c r="B100" s="29">
        <f t="shared" si="5"/>
        <v>506131317.12601817</v>
      </c>
      <c r="C100" s="29">
        <f t="shared" si="4"/>
        <v>2530656585.6300907</v>
      </c>
      <c r="D100" s="29">
        <f t="shared" si="6"/>
        <v>4401186587513.5742</v>
      </c>
      <c r="E100" s="29">
        <f t="shared" si="7"/>
        <v>119.27551732091065</v>
      </c>
    </row>
    <row r="101" spans="1:5" x14ac:dyDescent="0.3">
      <c r="A101" s="1">
        <v>100</v>
      </c>
      <c r="B101" s="29">
        <f t="shared" si="5"/>
        <v>582051014.6949209</v>
      </c>
      <c r="C101" s="29">
        <f t="shared" si="4"/>
        <v>2910255073.4746046</v>
      </c>
      <c r="D101" s="29">
        <f t="shared" si="6"/>
        <v>5721542563767.6465</v>
      </c>
      <c r="E101" s="29">
        <f t="shared" si="7"/>
        <v>125.23929318695619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8CBAC"/>
  </sheetPr>
  <dimension ref="B2:M41"/>
  <sheetViews>
    <sheetView topLeftCell="B16" zoomScaleNormal="100" zoomScaleSheetLayoutView="75" workbookViewId="0">
      <selection activeCell="W23" sqref="W23"/>
    </sheetView>
  </sheetViews>
  <sheetFormatPr defaultColWidth="4.75" defaultRowHeight="16.5" x14ac:dyDescent="0.3"/>
  <cols>
    <col min="1" max="1" width="4.75" style="2"/>
    <col min="2" max="2" width="9.125" style="2" customWidth="1"/>
    <col min="3" max="4" width="8.125" style="2" bestFit="1" customWidth="1"/>
    <col min="5" max="12" width="9.125" style="2" bestFit="1" customWidth="1"/>
    <col min="13" max="13" width="8" style="2" bestFit="1" customWidth="1"/>
    <col min="14" max="16384" width="4.75" style="2"/>
  </cols>
  <sheetData>
    <row r="2" spans="2:13" ht="16.5" customHeight="1" x14ac:dyDescent="0.3">
      <c r="B2" s="163" t="s">
        <v>58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5"/>
    </row>
    <row r="3" spans="2:13" x14ac:dyDescent="0.3">
      <c r="B3" s="166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8"/>
    </row>
    <row r="4" spans="2:13" x14ac:dyDescent="0.3">
      <c r="B4" s="166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8"/>
    </row>
    <row r="5" spans="2:13" x14ac:dyDescent="0.3">
      <c r="B5" s="166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8"/>
    </row>
    <row r="6" spans="2:13" x14ac:dyDescent="0.3">
      <c r="B6" s="166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8"/>
    </row>
    <row r="7" spans="2:13" x14ac:dyDescent="0.3">
      <c r="B7" s="166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8"/>
    </row>
    <row r="8" spans="2:13" x14ac:dyDescent="0.3">
      <c r="B8" s="166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8"/>
    </row>
    <row r="9" spans="2:13" x14ac:dyDescent="0.3">
      <c r="B9" s="166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8"/>
    </row>
    <row r="10" spans="2:13" x14ac:dyDescent="0.3">
      <c r="B10" s="166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8"/>
    </row>
    <row r="11" spans="2:13" x14ac:dyDescent="0.3"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8"/>
    </row>
    <row r="12" spans="2:13" x14ac:dyDescent="0.3">
      <c r="B12" s="166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8"/>
    </row>
    <row r="13" spans="2:13" x14ac:dyDescent="0.3">
      <c r="B13" s="169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1"/>
    </row>
    <row r="16" spans="2:13" x14ac:dyDescent="0.3">
      <c r="B16" s="6" t="s">
        <v>452</v>
      </c>
      <c r="D16" s="6"/>
    </row>
    <row r="18" spans="2:13" x14ac:dyDescent="0.3">
      <c r="B18" s="172" t="s">
        <v>127</v>
      </c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</row>
    <row r="19" spans="2:13" x14ac:dyDescent="0.3">
      <c r="B19" s="50" t="s">
        <v>219</v>
      </c>
      <c r="C19" s="51" t="s">
        <v>234</v>
      </c>
      <c r="D19" s="51" t="s">
        <v>220</v>
      </c>
      <c r="E19" s="51" t="s">
        <v>233</v>
      </c>
      <c r="F19" s="51" t="s">
        <v>231</v>
      </c>
      <c r="G19" s="51" t="s">
        <v>232</v>
      </c>
      <c r="H19" s="51" t="s">
        <v>225</v>
      </c>
      <c r="I19" s="51" t="s">
        <v>224</v>
      </c>
      <c r="J19" s="51" t="s">
        <v>223</v>
      </c>
      <c r="K19" s="51" t="s">
        <v>226</v>
      </c>
      <c r="L19" s="51" t="s">
        <v>235</v>
      </c>
      <c r="M19" s="47" t="s">
        <v>227</v>
      </c>
    </row>
    <row r="20" spans="2:13" x14ac:dyDescent="0.3">
      <c r="B20" s="50">
        <v>1</v>
      </c>
      <c r="C20" s="54">
        <v>50</v>
      </c>
      <c r="D20" s="54">
        <v>60</v>
      </c>
      <c r="E20" s="54">
        <v>70</v>
      </c>
      <c r="F20" s="54">
        <v>80</v>
      </c>
      <c r="G20" s="54">
        <v>90</v>
      </c>
      <c r="H20" s="54">
        <v>100</v>
      </c>
      <c r="I20" s="54">
        <v>110</v>
      </c>
      <c r="J20" s="54">
        <v>120</v>
      </c>
      <c r="K20" s="54">
        <v>130</v>
      </c>
      <c r="L20" s="54">
        <v>140</v>
      </c>
      <c r="M20" s="54">
        <v>10</v>
      </c>
    </row>
    <row r="21" spans="2:13" x14ac:dyDescent="0.3">
      <c r="B21" s="50">
        <v>2</v>
      </c>
      <c r="C21" s="54">
        <v>200</v>
      </c>
      <c r="D21" s="54">
        <v>240</v>
      </c>
      <c r="E21" s="54">
        <v>280</v>
      </c>
      <c r="F21" s="54">
        <v>320</v>
      </c>
      <c r="G21" s="54">
        <v>360</v>
      </c>
      <c r="H21" s="54">
        <v>400</v>
      </c>
      <c r="I21" s="54">
        <v>440</v>
      </c>
      <c r="J21" s="54">
        <v>480</v>
      </c>
      <c r="K21" s="54">
        <v>520</v>
      </c>
      <c r="L21" s="54">
        <v>560</v>
      </c>
      <c r="M21" s="55">
        <v>40</v>
      </c>
    </row>
    <row r="22" spans="2:13" x14ac:dyDescent="0.3">
      <c r="B22" s="50">
        <v>3</v>
      </c>
      <c r="C22" s="54">
        <f>C21*4</f>
        <v>800</v>
      </c>
      <c r="D22" s="54">
        <v>960</v>
      </c>
      <c r="E22" s="54">
        <v>1120</v>
      </c>
      <c r="F22" s="54">
        <v>1280</v>
      </c>
      <c r="G22" s="54">
        <v>1440</v>
      </c>
      <c r="H22" s="54">
        <v>1600</v>
      </c>
      <c r="I22" s="54">
        <v>1760</v>
      </c>
      <c r="J22" s="54">
        <v>1920</v>
      </c>
      <c r="K22" s="54">
        <v>2080</v>
      </c>
      <c r="L22" s="54">
        <v>2240</v>
      </c>
      <c r="M22" s="55">
        <v>160</v>
      </c>
    </row>
    <row r="23" spans="2:13" x14ac:dyDescent="0.3">
      <c r="B23" s="50">
        <v>4</v>
      </c>
      <c r="C23" s="54">
        <f t="shared" ref="C23:C27" si="0">C22*4</f>
        <v>3200</v>
      </c>
      <c r="D23" s="54">
        <v>3840</v>
      </c>
      <c r="E23" s="54">
        <v>4480</v>
      </c>
      <c r="F23" s="54">
        <v>5120</v>
      </c>
      <c r="G23" s="54">
        <v>5760</v>
      </c>
      <c r="H23" s="54">
        <v>6400</v>
      </c>
      <c r="I23" s="54">
        <v>7040</v>
      </c>
      <c r="J23" s="54">
        <v>7680</v>
      </c>
      <c r="K23" s="54">
        <v>8320</v>
      </c>
      <c r="L23" s="54">
        <v>8960</v>
      </c>
      <c r="M23" s="55">
        <v>640</v>
      </c>
    </row>
    <row r="24" spans="2:13" x14ac:dyDescent="0.3">
      <c r="B24" s="50">
        <v>5</v>
      </c>
      <c r="C24" s="54">
        <f t="shared" si="0"/>
        <v>12800</v>
      </c>
      <c r="D24" s="54">
        <f>C24+2560</f>
        <v>15360</v>
      </c>
      <c r="E24" s="54">
        <f t="shared" ref="E24:L24" si="1">D24+2560</f>
        <v>17920</v>
      </c>
      <c r="F24" s="54">
        <f t="shared" si="1"/>
        <v>20480</v>
      </c>
      <c r="G24" s="54">
        <f t="shared" si="1"/>
        <v>23040</v>
      </c>
      <c r="H24" s="54">
        <f t="shared" si="1"/>
        <v>25600</v>
      </c>
      <c r="I24" s="54">
        <f t="shared" si="1"/>
        <v>28160</v>
      </c>
      <c r="J24" s="54">
        <f t="shared" si="1"/>
        <v>30720</v>
      </c>
      <c r="K24" s="54">
        <f t="shared" si="1"/>
        <v>33280</v>
      </c>
      <c r="L24" s="54">
        <f t="shared" si="1"/>
        <v>35840</v>
      </c>
      <c r="M24" s="55">
        <v>2560</v>
      </c>
    </row>
    <row r="25" spans="2:13" x14ac:dyDescent="0.3">
      <c r="B25" s="50">
        <v>6</v>
      </c>
      <c r="C25" s="54">
        <v>51200</v>
      </c>
      <c r="D25" s="54">
        <v>61440</v>
      </c>
      <c r="E25" s="54">
        <v>71680</v>
      </c>
      <c r="F25" s="54">
        <v>81920</v>
      </c>
      <c r="G25" s="54">
        <v>92160</v>
      </c>
      <c r="H25" s="54">
        <v>102400</v>
      </c>
      <c r="I25" s="54">
        <v>112640</v>
      </c>
      <c r="J25" s="54">
        <v>122880</v>
      </c>
      <c r="K25" s="54">
        <v>133120</v>
      </c>
      <c r="L25" s="54">
        <v>143360</v>
      </c>
      <c r="M25" s="55">
        <v>10240</v>
      </c>
    </row>
    <row r="26" spans="2:13" x14ac:dyDescent="0.3">
      <c r="B26" s="50">
        <v>7</v>
      </c>
      <c r="C26" s="54">
        <f t="shared" si="0"/>
        <v>204800</v>
      </c>
      <c r="D26" s="54">
        <f>C26+40960</f>
        <v>245760</v>
      </c>
      <c r="E26" s="54">
        <f t="shared" ref="E26:M26" si="2">D26+40960</f>
        <v>286720</v>
      </c>
      <c r="F26" s="54">
        <f t="shared" si="2"/>
        <v>327680</v>
      </c>
      <c r="G26" s="54">
        <f t="shared" si="2"/>
        <v>368640</v>
      </c>
      <c r="H26" s="54">
        <f t="shared" si="2"/>
        <v>409600</v>
      </c>
      <c r="I26" s="54">
        <f t="shared" si="2"/>
        <v>450560</v>
      </c>
      <c r="J26" s="54">
        <f t="shared" si="2"/>
        <v>491520</v>
      </c>
      <c r="K26" s="54">
        <f t="shared" si="2"/>
        <v>532480</v>
      </c>
      <c r="L26" s="54">
        <f t="shared" si="2"/>
        <v>573440</v>
      </c>
      <c r="M26" s="54">
        <f t="shared" si="2"/>
        <v>614400</v>
      </c>
    </row>
    <row r="27" spans="2:13" x14ac:dyDescent="0.3">
      <c r="B27" s="50">
        <v>8</v>
      </c>
      <c r="C27" s="54">
        <f t="shared" si="0"/>
        <v>819200</v>
      </c>
      <c r="D27" s="54">
        <f>C27+164840</f>
        <v>984040</v>
      </c>
      <c r="E27" s="54">
        <f t="shared" ref="E27:L27" si="3">D27+164840</f>
        <v>1148880</v>
      </c>
      <c r="F27" s="54">
        <f t="shared" si="3"/>
        <v>1313720</v>
      </c>
      <c r="G27" s="54">
        <f t="shared" si="3"/>
        <v>1478560</v>
      </c>
      <c r="H27" s="54">
        <f t="shared" si="3"/>
        <v>1643400</v>
      </c>
      <c r="I27" s="54">
        <f t="shared" si="3"/>
        <v>1808240</v>
      </c>
      <c r="J27" s="54">
        <f t="shared" si="3"/>
        <v>1973080</v>
      </c>
      <c r="K27" s="54">
        <f t="shared" si="3"/>
        <v>2137920</v>
      </c>
      <c r="L27" s="54">
        <f t="shared" si="3"/>
        <v>2302760</v>
      </c>
      <c r="M27" s="54">
        <v>163840</v>
      </c>
    </row>
    <row r="28" spans="2:13" x14ac:dyDescent="0.3"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</row>
    <row r="30" spans="2:13" x14ac:dyDescent="0.3">
      <c r="B30" s="152" t="s">
        <v>130</v>
      </c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x14ac:dyDescent="0.3">
      <c r="B31" s="50" t="s">
        <v>219</v>
      </c>
      <c r="C31" s="51" t="s">
        <v>234</v>
      </c>
      <c r="D31" s="51" t="s">
        <v>220</v>
      </c>
      <c r="E31" s="51" t="s">
        <v>233</v>
      </c>
      <c r="F31" s="51" t="s">
        <v>231</v>
      </c>
      <c r="G31" s="51" t="s">
        <v>232</v>
      </c>
      <c r="H31" s="51" t="s">
        <v>225</v>
      </c>
      <c r="I31" s="51" t="s">
        <v>224</v>
      </c>
      <c r="J31" s="51" t="s">
        <v>223</v>
      </c>
      <c r="K31" s="51" t="s">
        <v>226</v>
      </c>
      <c r="L31" s="51" t="s">
        <v>235</v>
      </c>
      <c r="M31" s="47" t="s">
        <v>227</v>
      </c>
    </row>
    <row r="32" spans="2:13" x14ac:dyDescent="0.3">
      <c r="B32" s="50">
        <v>1</v>
      </c>
      <c r="C32" s="21">
        <v>0</v>
      </c>
      <c r="D32" s="21">
        <v>150</v>
      </c>
      <c r="E32" s="21">
        <f t="shared" ref="E32:K32" si="4">D32+50</f>
        <v>200</v>
      </c>
      <c r="F32" s="21">
        <f t="shared" si="4"/>
        <v>250</v>
      </c>
      <c r="G32" s="21">
        <f t="shared" si="4"/>
        <v>300</v>
      </c>
      <c r="H32" s="21">
        <f t="shared" si="4"/>
        <v>350</v>
      </c>
      <c r="I32" s="21">
        <f t="shared" si="4"/>
        <v>400</v>
      </c>
      <c r="J32" s="21">
        <f t="shared" si="4"/>
        <v>450</v>
      </c>
      <c r="K32" s="21">
        <f t="shared" si="4"/>
        <v>500</v>
      </c>
      <c r="L32" s="21">
        <v>550</v>
      </c>
      <c r="M32" s="20">
        <v>50</v>
      </c>
    </row>
    <row r="33" spans="2:13" x14ac:dyDescent="0.3">
      <c r="B33" s="50">
        <v>2</v>
      </c>
      <c r="C33" s="21">
        <v>660</v>
      </c>
      <c r="D33" s="21">
        <f>C33+110</f>
        <v>770</v>
      </c>
      <c r="E33" s="21">
        <f t="shared" ref="E33:L33" si="5">D33+110</f>
        <v>880</v>
      </c>
      <c r="F33" s="21">
        <f t="shared" si="5"/>
        <v>990</v>
      </c>
      <c r="G33" s="21">
        <f t="shared" si="5"/>
        <v>1100</v>
      </c>
      <c r="H33" s="21">
        <f t="shared" si="5"/>
        <v>1210</v>
      </c>
      <c r="I33" s="21">
        <f t="shared" si="5"/>
        <v>1320</v>
      </c>
      <c r="J33" s="21">
        <f t="shared" si="5"/>
        <v>1430</v>
      </c>
      <c r="K33" s="21">
        <f t="shared" si="5"/>
        <v>1540</v>
      </c>
      <c r="L33" s="21">
        <f t="shared" si="5"/>
        <v>1650</v>
      </c>
      <c r="M33" s="20">
        <v>110</v>
      </c>
    </row>
    <row r="34" spans="2:13" x14ac:dyDescent="0.3">
      <c r="B34" s="50">
        <v>3</v>
      </c>
      <c r="C34" s="21">
        <v>1980</v>
      </c>
      <c r="D34" s="21">
        <f>C34+330</f>
        <v>2310</v>
      </c>
      <c r="E34" s="21">
        <f t="shared" ref="E34:L34" si="6">D34+330</f>
        <v>2640</v>
      </c>
      <c r="F34" s="21">
        <f t="shared" si="6"/>
        <v>2970</v>
      </c>
      <c r="G34" s="21">
        <f t="shared" si="6"/>
        <v>3300</v>
      </c>
      <c r="H34" s="21">
        <f t="shared" si="6"/>
        <v>3630</v>
      </c>
      <c r="I34" s="21">
        <f t="shared" si="6"/>
        <v>3960</v>
      </c>
      <c r="J34" s="21">
        <f t="shared" si="6"/>
        <v>4290</v>
      </c>
      <c r="K34" s="21">
        <f t="shared" si="6"/>
        <v>4620</v>
      </c>
      <c r="L34" s="21">
        <f t="shared" si="6"/>
        <v>4950</v>
      </c>
      <c r="M34" s="20">
        <v>330</v>
      </c>
    </row>
    <row r="35" spans="2:13" x14ac:dyDescent="0.3">
      <c r="B35" s="50">
        <v>4</v>
      </c>
      <c r="C35" s="21">
        <v>5940</v>
      </c>
      <c r="D35" s="21">
        <f>C35+990</f>
        <v>6930</v>
      </c>
      <c r="E35" s="21">
        <f t="shared" ref="E35:L35" si="7">D35+990</f>
        <v>7920</v>
      </c>
      <c r="F35" s="21">
        <f t="shared" si="7"/>
        <v>8910</v>
      </c>
      <c r="G35" s="21">
        <f t="shared" si="7"/>
        <v>9900</v>
      </c>
      <c r="H35" s="21">
        <f t="shared" si="7"/>
        <v>10890</v>
      </c>
      <c r="I35" s="21">
        <f t="shared" si="7"/>
        <v>11880</v>
      </c>
      <c r="J35" s="21">
        <f t="shared" si="7"/>
        <v>12870</v>
      </c>
      <c r="K35" s="21">
        <f t="shared" si="7"/>
        <v>13860</v>
      </c>
      <c r="L35" s="21">
        <f t="shared" si="7"/>
        <v>14850</v>
      </c>
      <c r="M35" s="20">
        <v>990</v>
      </c>
    </row>
    <row r="36" spans="2:13" x14ac:dyDescent="0.3">
      <c r="B36" s="50">
        <v>5</v>
      </c>
      <c r="C36" s="21">
        <v>17820</v>
      </c>
      <c r="D36" s="21">
        <f>C36+2970</f>
        <v>20790</v>
      </c>
      <c r="E36" s="21">
        <f t="shared" ref="E36:L36" si="8">D36+2970</f>
        <v>23760</v>
      </c>
      <c r="F36" s="21">
        <f t="shared" si="8"/>
        <v>26730</v>
      </c>
      <c r="G36" s="21">
        <f t="shared" si="8"/>
        <v>29700</v>
      </c>
      <c r="H36" s="21">
        <f t="shared" si="8"/>
        <v>32670</v>
      </c>
      <c r="I36" s="21">
        <f t="shared" si="8"/>
        <v>35640</v>
      </c>
      <c r="J36" s="21">
        <f t="shared" si="8"/>
        <v>38610</v>
      </c>
      <c r="K36" s="21">
        <f t="shared" si="8"/>
        <v>41580</v>
      </c>
      <c r="L36" s="21">
        <f t="shared" si="8"/>
        <v>44550</v>
      </c>
      <c r="M36" s="20">
        <v>2970</v>
      </c>
    </row>
    <row r="37" spans="2:13" x14ac:dyDescent="0.3">
      <c r="B37" s="50">
        <v>6</v>
      </c>
      <c r="C37" s="21">
        <f>L36+8910</f>
        <v>53460</v>
      </c>
      <c r="D37" s="21">
        <f>C37+8910</f>
        <v>62370</v>
      </c>
      <c r="E37" s="21">
        <f t="shared" ref="E37:L37" si="9">D37+8910</f>
        <v>71280</v>
      </c>
      <c r="F37" s="21">
        <f t="shared" si="9"/>
        <v>80190</v>
      </c>
      <c r="G37" s="21">
        <f t="shared" si="9"/>
        <v>89100</v>
      </c>
      <c r="H37" s="21">
        <f t="shared" si="9"/>
        <v>98010</v>
      </c>
      <c r="I37" s="21">
        <f t="shared" si="9"/>
        <v>106920</v>
      </c>
      <c r="J37" s="21">
        <f t="shared" si="9"/>
        <v>115830</v>
      </c>
      <c r="K37" s="21">
        <f t="shared" si="9"/>
        <v>124740</v>
      </c>
      <c r="L37" s="21">
        <f t="shared" si="9"/>
        <v>133650</v>
      </c>
      <c r="M37" s="20">
        <v>8910</v>
      </c>
    </row>
    <row r="38" spans="2:13" x14ac:dyDescent="0.3">
      <c r="B38" s="50">
        <v>7</v>
      </c>
      <c r="C38" s="21">
        <f>L37+B38</f>
        <v>133657</v>
      </c>
      <c r="D38" s="21">
        <f>C38+26730</f>
        <v>160387</v>
      </c>
      <c r="E38" s="21">
        <f t="shared" ref="E38:L38" si="10">D38+26730</f>
        <v>187117</v>
      </c>
      <c r="F38" s="21">
        <f t="shared" si="10"/>
        <v>213847</v>
      </c>
      <c r="G38" s="21">
        <f t="shared" si="10"/>
        <v>240577</v>
      </c>
      <c r="H38" s="21">
        <f t="shared" si="10"/>
        <v>267307</v>
      </c>
      <c r="I38" s="21">
        <f t="shared" si="10"/>
        <v>294037</v>
      </c>
      <c r="J38" s="21">
        <f t="shared" si="10"/>
        <v>320767</v>
      </c>
      <c r="K38" s="21">
        <f t="shared" si="10"/>
        <v>347497</v>
      </c>
      <c r="L38" s="21">
        <f t="shared" si="10"/>
        <v>374227</v>
      </c>
      <c r="M38" s="20">
        <v>26730</v>
      </c>
    </row>
    <row r="39" spans="2:13" x14ac:dyDescent="0.3">
      <c r="B39" s="50">
        <v>8</v>
      </c>
      <c r="C39" s="21">
        <f>L38+B39</f>
        <v>374235</v>
      </c>
      <c r="D39" s="21">
        <f>C39+80190</f>
        <v>454425</v>
      </c>
      <c r="E39" s="21">
        <f t="shared" ref="E39:L39" si="11">D39+80190</f>
        <v>534615</v>
      </c>
      <c r="F39" s="21">
        <f t="shared" si="11"/>
        <v>614805</v>
      </c>
      <c r="G39" s="21">
        <f t="shared" si="11"/>
        <v>694995</v>
      </c>
      <c r="H39" s="21">
        <f t="shared" si="11"/>
        <v>775185</v>
      </c>
      <c r="I39" s="21">
        <f t="shared" si="11"/>
        <v>855375</v>
      </c>
      <c r="J39" s="21">
        <f t="shared" si="11"/>
        <v>935565</v>
      </c>
      <c r="K39" s="21">
        <f t="shared" si="11"/>
        <v>1015755</v>
      </c>
      <c r="L39" s="21">
        <f t="shared" si="11"/>
        <v>1095945</v>
      </c>
      <c r="M39" s="20">
        <v>80190</v>
      </c>
    </row>
    <row r="41" spans="2:13" x14ac:dyDescent="0.3"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</row>
  </sheetData>
  <mergeCells count="5">
    <mergeCell ref="B28:M28"/>
    <mergeCell ref="B30:M30"/>
    <mergeCell ref="B41:M41"/>
    <mergeCell ref="B2:M13"/>
    <mergeCell ref="B18:M18"/>
  </mergeCells>
  <phoneticPr fontId="15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D966"/>
  </sheetPr>
  <dimension ref="A1:U26"/>
  <sheetViews>
    <sheetView zoomScaleNormal="100" zoomScaleSheetLayoutView="75" workbookViewId="0">
      <selection activeCell="G30" sqref="G30"/>
    </sheetView>
  </sheetViews>
  <sheetFormatPr defaultColWidth="9" defaultRowHeight="16.5" x14ac:dyDescent="0.3"/>
  <cols>
    <col min="1" max="1" width="11.125" style="15" bestFit="1" customWidth="1"/>
    <col min="2" max="2" width="9" style="15" bestFit="1" customWidth="1"/>
    <col min="3" max="3" width="5.5" style="15" bestFit="1" customWidth="1"/>
    <col min="4" max="4" width="11.125" style="15" bestFit="1" customWidth="1"/>
    <col min="5" max="5" width="13.125" style="15" bestFit="1" customWidth="1"/>
    <col min="6" max="6" width="14.375" style="15" customWidth="1"/>
    <col min="7" max="7" width="13.125" style="15" bestFit="1" customWidth="1"/>
    <col min="8" max="8" width="9" style="15" bestFit="1" customWidth="1"/>
    <col min="9" max="9" width="10.625" style="15" customWidth="1"/>
    <col min="10" max="10" width="10.125" style="15" customWidth="1"/>
    <col min="11" max="11" width="10.25" style="15" customWidth="1"/>
    <col min="12" max="12" width="10" style="15" customWidth="1"/>
    <col min="13" max="13" width="10.125" style="15" customWidth="1"/>
    <col min="14" max="14" width="10.375" style="15" customWidth="1"/>
    <col min="15" max="15" width="11" style="15" customWidth="1"/>
    <col min="16" max="16" width="12.125" style="15" customWidth="1"/>
    <col min="17" max="16384" width="9" style="15"/>
  </cols>
  <sheetData>
    <row r="1" spans="1:21" x14ac:dyDescent="0.3">
      <c r="A1" s="96" t="s">
        <v>360</v>
      </c>
      <c r="B1" s="96" t="s">
        <v>85</v>
      </c>
      <c r="C1" s="96" t="s">
        <v>28</v>
      </c>
      <c r="D1" s="96" t="s">
        <v>349</v>
      </c>
      <c r="E1" s="96" t="s">
        <v>41</v>
      </c>
      <c r="F1" s="96" t="s">
        <v>30</v>
      </c>
      <c r="G1" s="96" t="s">
        <v>31</v>
      </c>
      <c r="H1" s="96" t="s">
        <v>29</v>
      </c>
      <c r="I1" s="96" t="s">
        <v>36</v>
      </c>
      <c r="J1" s="96" t="s">
        <v>37</v>
      </c>
      <c r="K1" s="96" t="s">
        <v>25</v>
      </c>
      <c r="L1" s="96" t="s">
        <v>38</v>
      </c>
      <c r="M1" s="96" t="s">
        <v>34</v>
      </c>
      <c r="N1" s="96" t="s">
        <v>32</v>
      </c>
      <c r="O1" s="5"/>
      <c r="P1" s="5"/>
    </row>
    <row r="2" spans="1:21" x14ac:dyDescent="0.3">
      <c r="A2" s="1" t="s">
        <v>129</v>
      </c>
      <c r="B2" s="33">
        <v>10</v>
      </c>
      <c r="C2" s="48">
        <v>1</v>
      </c>
      <c r="D2" s="33">
        <v>50</v>
      </c>
      <c r="E2" s="33">
        <v>60</v>
      </c>
      <c r="F2" s="33">
        <v>70</v>
      </c>
      <c r="G2" s="33">
        <v>80</v>
      </c>
      <c r="H2" s="33">
        <v>90</v>
      </c>
      <c r="I2" s="33">
        <v>100</v>
      </c>
      <c r="J2" s="33">
        <v>110</v>
      </c>
      <c r="K2" s="33">
        <v>120</v>
      </c>
      <c r="L2" s="33">
        <v>130</v>
      </c>
      <c r="M2" s="33">
        <v>140</v>
      </c>
      <c r="N2" s="33" t="b">
        <v>1</v>
      </c>
      <c r="O2" s="3"/>
      <c r="P2" s="3"/>
    </row>
    <row r="3" spans="1:21" x14ac:dyDescent="0.3">
      <c r="A3" s="1" t="s">
        <v>125</v>
      </c>
      <c r="B3" s="33">
        <v>40</v>
      </c>
      <c r="C3" s="48">
        <v>0</v>
      </c>
      <c r="D3" s="33">
        <v>200</v>
      </c>
      <c r="E3" s="33">
        <v>240</v>
      </c>
      <c r="F3" s="33">
        <v>280</v>
      </c>
      <c r="G3" s="33">
        <v>320</v>
      </c>
      <c r="H3" s="33">
        <v>360</v>
      </c>
      <c r="I3" s="33">
        <v>400</v>
      </c>
      <c r="J3" s="33">
        <v>440</v>
      </c>
      <c r="K3" s="33">
        <v>480</v>
      </c>
      <c r="L3" s="33">
        <v>520</v>
      </c>
      <c r="M3" s="33">
        <v>560</v>
      </c>
      <c r="N3" s="33" t="b">
        <v>0</v>
      </c>
      <c r="O3" s="3"/>
      <c r="P3" s="3"/>
    </row>
    <row r="4" spans="1:21" x14ac:dyDescent="0.3">
      <c r="A4" s="1" t="s">
        <v>124</v>
      </c>
      <c r="B4" s="33">
        <v>160</v>
      </c>
      <c r="C4" s="48">
        <v>0</v>
      </c>
      <c r="D4" s="33">
        <v>800</v>
      </c>
      <c r="E4" s="33">
        <v>960</v>
      </c>
      <c r="F4" s="33">
        <v>1120</v>
      </c>
      <c r="G4" s="33">
        <v>1280</v>
      </c>
      <c r="H4" s="33">
        <v>1440</v>
      </c>
      <c r="I4" s="33">
        <v>1600</v>
      </c>
      <c r="J4" s="33">
        <v>1760</v>
      </c>
      <c r="K4" s="33">
        <v>1920</v>
      </c>
      <c r="L4" s="33">
        <v>2080</v>
      </c>
      <c r="M4" s="33">
        <v>2240</v>
      </c>
      <c r="N4" s="33" t="b">
        <v>0</v>
      </c>
      <c r="O4" s="3"/>
      <c r="P4" s="3"/>
    </row>
    <row r="5" spans="1:21" x14ac:dyDescent="0.3">
      <c r="A5" s="1" t="s">
        <v>128</v>
      </c>
      <c r="B5" s="33">
        <v>640</v>
      </c>
      <c r="C5" s="48">
        <v>0</v>
      </c>
      <c r="D5" s="33">
        <v>3200</v>
      </c>
      <c r="E5" s="33">
        <v>3840</v>
      </c>
      <c r="F5" s="33">
        <v>4480</v>
      </c>
      <c r="G5" s="33">
        <v>5120</v>
      </c>
      <c r="H5" s="33">
        <v>5760</v>
      </c>
      <c r="I5" s="33">
        <v>6400</v>
      </c>
      <c r="J5" s="33">
        <v>7040</v>
      </c>
      <c r="K5" s="33">
        <v>7680</v>
      </c>
      <c r="L5" s="33">
        <v>8320</v>
      </c>
      <c r="M5" s="33">
        <v>8960</v>
      </c>
      <c r="N5" s="33" t="b">
        <v>0</v>
      </c>
      <c r="O5" s="3"/>
      <c r="P5" s="3"/>
    </row>
    <row r="6" spans="1:21" x14ac:dyDescent="0.3">
      <c r="A6" s="1" t="s">
        <v>122</v>
      </c>
      <c r="B6" s="33">
        <v>2560</v>
      </c>
      <c r="C6" s="48">
        <v>0</v>
      </c>
      <c r="D6" s="33">
        <v>12800</v>
      </c>
      <c r="E6" s="33">
        <v>15360</v>
      </c>
      <c r="F6" s="33">
        <v>17920</v>
      </c>
      <c r="G6" s="33">
        <v>20480</v>
      </c>
      <c r="H6" s="33">
        <v>23040</v>
      </c>
      <c r="I6" s="33">
        <v>25600</v>
      </c>
      <c r="J6" s="33">
        <v>28160</v>
      </c>
      <c r="K6" s="33">
        <v>30720</v>
      </c>
      <c r="L6" s="33">
        <v>33280</v>
      </c>
      <c r="M6" s="33">
        <v>35840</v>
      </c>
      <c r="N6" s="33" t="b">
        <v>0</v>
      </c>
      <c r="O6" s="3"/>
      <c r="P6" s="3"/>
    </row>
    <row r="7" spans="1:21" x14ac:dyDescent="0.3">
      <c r="A7" s="1" t="s">
        <v>123</v>
      </c>
      <c r="B7" s="33">
        <v>10240</v>
      </c>
      <c r="C7" s="48">
        <v>0</v>
      </c>
      <c r="D7" s="33">
        <v>51200</v>
      </c>
      <c r="E7" s="33">
        <v>61440</v>
      </c>
      <c r="F7" s="33">
        <v>71680</v>
      </c>
      <c r="G7" s="33">
        <v>81920</v>
      </c>
      <c r="H7" s="33">
        <v>92160</v>
      </c>
      <c r="I7" s="33">
        <v>102400</v>
      </c>
      <c r="J7" s="33">
        <v>112640</v>
      </c>
      <c r="K7" s="33">
        <v>122880</v>
      </c>
      <c r="L7" s="33">
        <v>133120</v>
      </c>
      <c r="M7" s="33">
        <v>143360</v>
      </c>
      <c r="N7" s="33" t="b">
        <v>0</v>
      </c>
      <c r="O7" s="3"/>
      <c r="P7" s="3"/>
      <c r="Q7" s="3"/>
      <c r="R7" s="3"/>
      <c r="S7" s="3"/>
      <c r="T7" s="3"/>
      <c r="U7" s="3"/>
    </row>
    <row r="8" spans="1:21" x14ac:dyDescent="0.3">
      <c r="A8" s="1" t="s">
        <v>132</v>
      </c>
      <c r="B8" s="33">
        <v>40960</v>
      </c>
      <c r="C8" s="48">
        <v>0</v>
      </c>
      <c r="D8" s="33">
        <v>204800</v>
      </c>
      <c r="E8" s="33">
        <v>245760</v>
      </c>
      <c r="F8" s="33">
        <v>286720</v>
      </c>
      <c r="G8" s="33">
        <v>327680</v>
      </c>
      <c r="H8" s="33">
        <v>368640</v>
      </c>
      <c r="I8" s="33">
        <v>409600</v>
      </c>
      <c r="J8" s="33">
        <v>450560</v>
      </c>
      <c r="K8" s="33">
        <v>491520</v>
      </c>
      <c r="L8" s="33">
        <v>532480</v>
      </c>
      <c r="M8" s="33">
        <v>573440</v>
      </c>
      <c r="N8" s="33" t="b">
        <v>0</v>
      </c>
      <c r="O8" s="3"/>
      <c r="P8" s="3"/>
      <c r="Q8" s="3"/>
      <c r="R8" s="3"/>
      <c r="S8" s="3"/>
      <c r="T8" s="3"/>
      <c r="U8" s="3"/>
    </row>
    <row r="9" spans="1:21" x14ac:dyDescent="0.3">
      <c r="A9" s="1" t="s">
        <v>133</v>
      </c>
      <c r="B9" s="33">
        <v>163840</v>
      </c>
      <c r="C9" s="48">
        <v>0</v>
      </c>
      <c r="D9" s="33">
        <v>819200</v>
      </c>
      <c r="E9" s="33">
        <v>983040</v>
      </c>
      <c r="F9" s="33">
        <v>1146880</v>
      </c>
      <c r="G9" s="33">
        <v>1310720</v>
      </c>
      <c r="H9" s="33">
        <v>1474560</v>
      </c>
      <c r="I9" s="33">
        <v>1638400</v>
      </c>
      <c r="J9" s="33">
        <v>1802240</v>
      </c>
      <c r="K9" s="33">
        <v>1966080</v>
      </c>
      <c r="L9" s="33">
        <v>2129920</v>
      </c>
      <c r="M9" s="33">
        <v>2293760</v>
      </c>
      <c r="N9" s="33" t="b">
        <v>0</v>
      </c>
      <c r="O9" s="3"/>
      <c r="P9" s="3"/>
      <c r="Q9" s="3"/>
      <c r="R9" s="3"/>
      <c r="S9" s="3"/>
      <c r="T9" s="3"/>
      <c r="U9" s="3"/>
    </row>
    <row r="10" spans="1:21" x14ac:dyDescent="0.3">
      <c r="A10" s="1" t="s">
        <v>171</v>
      </c>
      <c r="B10" s="33">
        <v>655360</v>
      </c>
      <c r="C10" s="48">
        <v>0</v>
      </c>
      <c r="D10" s="33">
        <v>3276800</v>
      </c>
      <c r="E10" s="33">
        <v>3932160</v>
      </c>
      <c r="F10" s="33">
        <v>4587520</v>
      </c>
      <c r="G10" s="33">
        <v>5242880</v>
      </c>
      <c r="H10" s="33">
        <v>5898240</v>
      </c>
      <c r="I10" s="33">
        <v>6553600</v>
      </c>
      <c r="J10" s="33">
        <v>7208960</v>
      </c>
      <c r="K10" s="33">
        <v>7864320</v>
      </c>
      <c r="L10" s="33">
        <v>8519680</v>
      </c>
      <c r="M10" s="33">
        <v>9175040</v>
      </c>
      <c r="N10" s="33" t="b">
        <v>0</v>
      </c>
      <c r="O10" s="3"/>
      <c r="P10" s="3"/>
      <c r="Q10" s="3"/>
      <c r="R10" s="3"/>
      <c r="S10" s="3"/>
      <c r="T10" s="3"/>
      <c r="U10" s="3"/>
    </row>
    <row r="11" spans="1:21" x14ac:dyDescent="0.3">
      <c r="A11" s="1" t="s">
        <v>179</v>
      </c>
      <c r="B11" s="33">
        <v>2621440</v>
      </c>
      <c r="C11" s="48">
        <v>0</v>
      </c>
      <c r="D11" s="33">
        <v>13107200</v>
      </c>
      <c r="E11" s="33">
        <v>15728640</v>
      </c>
      <c r="F11" s="33">
        <v>18350080</v>
      </c>
      <c r="G11" s="33">
        <v>20971520</v>
      </c>
      <c r="H11" s="33">
        <v>23592960</v>
      </c>
      <c r="I11" s="33">
        <v>26214400</v>
      </c>
      <c r="J11" s="33">
        <v>28835840</v>
      </c>
      <c r="K11" s="33">
        <v>31457280</v>
      </c>
      <c r="L11" s="33">
        <v>34078720</v>
      </c>
      <c r="M11" s="33">
        <v>36700160</v>
      </c>
      <c r="N11" s="33" t="b">
        <v>0</v>
      </c>
      <c r="O11" s="3"/>
      <c r="P11" s="3"/>
      <c r="Q11" s="3"/>
      <c r="R11" s="3"/>
      <c r="S11" s="3"/>
      <c r="T11" s="3"/>
      <c r="U11" s="3"/>
    </row>
    <row r="12" spans="1:21" x14ac:dyDescent="0.3">
      <c r="A12" s="1" t="s">
        <v>178</v>
      </c>
      <c r="B12" s="33">
        <v>10485760</v>
      </c>
      <c r="C12" s="48">
        <v>0</v>
      </c>
      <c r="D12" s="33">
        <v>52428800</v>
      </c>
      <c r="E12" s="33">
        <v>62914560</v>
      </c>
      <c r="F12" s="33">
        <v>73400320</v>
      </c>
      <c r="G12" s="33">
        <v>83886080</v>
      </c>
      <c r="H12" s="33">
        <v>94371840</v>
      </c>
      <c r="I12" s="33">
        <v>104857600</v>
      </c>
      <c r="J12" s="33">
        <v>115343360</v>
      </c>
      <c r="K12" s="33">
        <v>125829120</v>
      </c>
      <c r="L12" s="33">
        <v>136314880</v>
      </c>
      <c r="M12" s="33">
        <v>146800640</v>
      </c>
      <c r="N12" s="33" t="b">
        <v>0</v>
      </c>
      <c r="O12" s="5"/>
      <c r="P12" s="5"/>
      <c r="Q12" s="3"/>
      <c r="R12" s="3"/>
      <c r="S12" s="3"/>
      <c r="T12" s="3"/>
      <c r="U12" s="3"/>
    </row>
    <row r="13" spans="1:21" x14ac:dyDescent="0.3">
      <c r="A13" s="1" t="s">
        <v>172</v>
      </c>
      <c r="B13" s="33">
        <v>41943040</v>
      </c>
      <c r="C13" s="48">
        <v>0</v>
      </c>
      <c r="D13" s="33">
        <v>209715200</v>
      </c>
      <c r="E13" s="33">
        <v>251658240</v>
      </c>
      <c r="F13" s="33">
        <v>293601280</v>
      </c>
      <c r="G13" s="33">
        <v>335544320</v>
      </c>
      <c r="H13" s="33">
        <v>377487360</v>
      </c>
      <c r="I13" s="33">
        <v>419430400</v>
      </c>
      <c r="J13" s="33">
        <v>461373440</v>
      </c>
      <c r="K13" s="33">
        <v>503316480</v>
      </c>
      <c r="L13" s="33">
        <v>545259520</v>
      </c>
      <c r="M13" s="33">
        <v>587202560</v>
      </c>
      <c r="N13" s="33" t="b">
        <v>0</v>
      </c>
      <c r="O13" s="52"/>
      <c r="P13" s="52"/>
      <c r="Q13" s="3"/>
      <c r="R13" s="3"/>
      <c r="S13" s="3"/>
      <c r="T13" s="3"/>
      <c r="U13" s="3"/>
    </row>
    <row r="14" spans="1:21" x14ac:dyDescent="0.3">
      <c r="A14" s="1" t="s">
        <v>173</v>
      </c>
      <c r="B14" s="33">
        <v>167772160</v>
      </c>
      <c r="C14" s="48">
        <v>0</v>
      </c>
      <c r="D14" s="33">
        <v>838860800</v>
      </c>
      <c r="E14" s="33">
        <v>1006632960</v>
      </c>
      <c r="F14" s="33">
        <v>1174405120</v>
      </c>
      <c r="G14" s="33">
        <v>1342177280</v>
      </c>
      <c r="H14" s="33">
        <v>1509949440</v>
      </c>
      <c r="I14" s="33">
        <v>1677721600</v>
      </c>
      <c r="J14" s="33">
        <v>1845493760</v>
      </c>
      <c r="K14" s="33">
        <v>2013265920</v>
      </c>
      <c r="L14" s="33">
        <v>2181038080</v>
      </c>
      <c r="M14" s="33">
        <v>2348810240</v>
      </c>
      <c r="N14" s="33" t="b">
        <v>0</v>
      </c>
      <c r="O14" s="52"/>
      <c r="P14" s="52"/>
      <c r="Q14" s="3"/>
      <c r="R14" s="3"/>
      <c r="S14" s="3"/>
      <c r="T14" s="3"/>
      <c r="U14" s="3"/>
    </row>
    <row r="15" spans="1:21" x14ac:dyDescent="0.3">
      <c r="A15" s="1" t="s">
        <v>174</v>
      </c>
      <c r="B15" s="33">
        <v>671088640</v>
      </c>
      <c r="C15" s="48">
        <v>0</v>
      </c>
      <c r="D15" s="33">
        <v>3355443200</v>
      </c>
      <c r="E15" s="33">
        <v>4026531840</v>
      </c>
      <c r="F15" s="33">
        <v>4697620480</v>
      </c>
      <c r="G15" s="33">
        <v>5368709120</v>
      </c>
      <c r="H15" s="33">
        <v>6039797760</v>
      </c>
      <c r="I15" s="33">
        <v>6710886400</v>
      </c>
      <c r="J15" s="33">
        <v>7381975040</v>
      </c>
      <c r="K15" s="33">
        <v>8053063680</v>
      </c>
      <c r="L15" s="33">
        <v>8724152320</v>
      </c>
      <c r="M15" s="33">
        <v>9395240960</v>
      </c>
      <c r="N15" s="33" t="b">
        <v>0</v>
      </c>
      <c r="O15" s="52"/>
      <c r="P15" s="52"/>
      <c r="Q15" s="3"/>
      <c r="R15" s="3"/>
      <c r="S15" s="3"/>
      <c r="T15" s="3"/>
      <c r="U15" s="3"/>
    </row>
    <row r="16" spans="1:21" x14ac:dyDescent="0.3">
      <c r="A16" s="1" t="s">
        <v>175</v>
      </c>
      <c r="B16" s="33">
        <v>2684354560</v>
      </c>
      <c r="C16" s="48">
        <v>0</v>
      </c>
      <c r="D16" s="33">
        <v>13421772800</v>
      </c>
      <c r="E16" s="33">
        <v>16106127360</v>
      </c>
      <c r="F16" s="33">
        <v>18790481920</v>
      </c>
      <c r="G16" s="33">
        <v>21474836480</v>
      </c>
      <c r="H16" s="33">
        <v>24159191040</v>
      </c>
      <c r="I16" s="33">
        <v>26843545600</v>
      </c>
      <c r="J16" s="33">
        <v>29527900160</v>
      </c>
      <c r="K16" s="33">
        <v>32212254720</v>
      </c>
      <c r="L16" s="33">
        <v>34896609280</v>
      </c>
      <c r="M16" s="33">
        <v>37580963840</v>
      </c>
      <c r="N16" s="33" t="b">
        <v>0</v>
      </c>
      <c r="O16" s="52"/>
      <c r="P16" s="52"/>
      <c r="Q16" s="3"/>
      <c r="R16" s="3"/>
      <c r="S16" s="3"/>
      <c r="T16" s="3"/>
      <c r="U16" s="3"/>
    </row>
    <row r="17" spans="1:21" x14ac:dyDescent="0.3">
      <c r="A17" s="1" t="s">
        <v>176</v>
      </c>
      <c r="B17" s="33">
        <v>10737418240</v>
      </c>
      <c r="C17" s="48">
        <v>0</v>
      </c>
      <c r="D17" s="33">
        <v>53687091200</v>
      </c>
      <c r="E17" s="33">
        <v>64424509440</v>
      </c>
      <c r="F17" s="33">
        <v>75161927680</v>
      </c>
      <c r="G17" s="33">
        <v>85899345920</v>
      </c>
      <c r="H17" s="33">
        <v>96636764160</v>
      </c>
      <c r="I17" s="33">
        <v>107374182400</v>
      </c>
      <c r="J17" s="33">
        <v>118111600640</v>
      </c>
      <c r="K17" s="33">
        <v>128849018880</v>
      </c>
      <c r="L17" s="33">
        <v>139586437120</v>
      </c>
      <c r="M17" s="33">
        <v>150323855360</v>
      </c>
      <c r="N17" s="33" t="b">
        <v>0</v>
      </c>
      <c r="O17" s="52"/>
      <c r="P17" s="52"/>
      <c r="Q17" s="3"/>
      <c r="R17" s="3"/>
      <c r="S17" s="3"/>
      <c r="T17" s="3"/>
      <c r="U17" s="3"/>
    </row>
    <row r="18" spans="1:21" x14ac:dyDescent="0.3">
      <c r="A18" s="1" t="s">
        <v>177</v>
      </c>
      <c r="B18" s="33">
        <v>42949672960</v>
      </c>
      <c r="C18" s="48">
        <v>0</v>
      </c>
      <c r="D18" s="33">
        <v>214748364800</v>
      </c>
      <c r="E18" s="33">
        <v>257698037760</v>
      </c>
      <c r="F18" s="33">
        <v>300647710720</v>
      </c>
      <c r="G18" s="33">
        <v>343597383680</v>
      </c>
      <c r="H18" s="33">
        <v>386547056640</v>
      </c>
      <c r="I18" s="33">
        <v>429496729600</v>
      </c>
      <c r="J18" s="33">
        <v>472446402560</v>
      </c>
      <c r="K18" s="33">
        <v>515396075520</v>
      </c>
      <c r="L18" s="33">
        <v>558345748480</v>
      </c>
      <c r="M18" s="33">
        <v>601295421440</v>
      </c>
      <c r="N18" s="33" t="b">
        <v>0</v>
      </c>
      <c r="O18" s="52"/>
      <c r="P18" s="52"/>
      <c r="Q18" s="3"/>
      <c r="R18" s="3"/>
      <c r="S18" s="3"/>
      <c r="T18" s="3"/>
      <c r="U18" s="3"/>
    </row>
    <row r="19" spans="1:21" x14ac:dyDescent="0.3">
      <c r="A19" s="1" t="s">
        <v>188</v>
      </c>
      <c r="B19" s="33">
        <v>171798691840</v>
      </c>
      <c r="C19" s="48">
        <v>0</v>
      </c>
      <c r="D19" s="33">
        <v>858993459200</v>
      </c>
      <c r="E19" s="33">
        <v>1030792151040</v>
      </c>
      <c r="F19" s="33">
        <v>1202590842880</v>
      </c>
      <c r="G19" s="33">
        <v>1374389534720</v>
      </c>
      <c r="H19" s="33">
        <v>1546188226560</v>
      </c>
      <c r="I19" s="33">
        <v>1717986918400</v>
      </c>
      <c r="J19" s="33">
        <v>1889785610240</v>
      </c>
      <c r="K19" s="33">
        <v>2061584302080</v>
      </c>
      <c r="L19" s="33">
        <v>2233382993920</v>
      </c>
      <c r="M19" s="33">
        <v>2405181685760</v>
      </c>
      <c r="N19" s="33" t="b">
        <v>0</v>
      </c>
      <c r="O19" s="52"/>
      <c r="P19" s="52"/>
      <c r="Q19" s="3"/>
      <c r="R19" s="3"/>
      <c r="S19" s="3"/>
      <c r="T19" s="3"/>
      <c r="U19" s="3"/>
    </row>
    <row r="20" spans="1:21" x14ac:dyDescent="0.3">
      <c r="A20" s="1" t="s">
        <v>189</v>
      </c>
      <c r="B20" s="33">
        <v>687194767360</v>
      </c>
      <c r="C20" s="48">
        <v>0</v>
      </c>
      <c r="D20" s="33">
        <v>3435973836800</v>
      </c>
      <c r="E20" s="33">
        <v>4123168604160</v>
      </c>
      <c r="F20" s="33">
        <v>4810363371520</v>
      </c>
      <c r="G20" s="33">
        <v>5497558138880</v>
      </c>
      <c r="H20" s="33">
        <v>6184752906240</v>
      </c>
      <c r="I20" s="33">
        <v>1717986918400</v>
      </c>
      <c r="J20" s="33">
        <v>7559142440960</v>
      </c>
      <c r="K20" s="33">
        <v>8246337208320</v>
      </c>
      <c r="L20" s="33">
        <v>8933531975680</v>
      </c>
      <c r="M20" s="33">
        <v>9620726743040</v>
      </c>
      <c r="N20" s="33" t="b">
        <v>0</v>
      </c>
      <c r="O20" s="52"/>
      <c r="P20" s="52"/>
      <c r="Q20" s="3"/>
      <c r="R20" s="3"/>
      <c r="S20" s="3"/>
      <c r="T20" s="3"/>
      <c r="U20" s="3"/>
    </row>
    <row r="21" spans="1:21" x14ac:dyDescent="0.3">
      <c r="A21" s="1" t="s">
        <v>190</v>
      </c>
      <c r="B21" s="33">
        <v>2748779069440</v>
      </c>
      <c r="C21" s="48">
        <v>0</v>
      </c>
      <c r="D21" s="33">
        <v>13743895347200</v>
      </c>
      <c r="E21" s="33">
        <v>16492674416640</v>
      </c>
      <c r="F21" s="33">
        <v>19241453486080</v>
      </c>
      <c r="G21" s="33">
        <v>21990232555520</v>
      </c>
      <c r="H21" s="33">
        <v>24739011624960</v>
      </c>
      <c r="I21" s="33">
        <v>27487790694400</v>
      </c>
      <c r="J21" s="33">
        <v>30236569763840</v>
      </c>
      <c r="K21" s="33">
        <v>32985348833280</v>
      </c>
      <c r="L21" s="33">
        <v>35734127902720</v>
      </c>
      <c r="M21" s="33">
        <v>38482906972160</v>
      </c>
      <c r="N21" s="33" t="b">
        <v>0</v>
      </c>
      <c r="O21" s="3"/>
      <c r="P21" s="3"/>
      <c r="Q21" s="3"/>
      <c r="R21" s="3"/>
      <c r="S21" s="3"/>
      <c r="T21" s="3"/>
      <c r="U21" s="3"/>
    </row>
    <row r="22" spans="1:21" x14ac:dyDescent="0.3">
      <c r="N22" s="3"/>
      <c r="O22" s="3"/>
      <c r="P22" s="3"/>
      <c r="Q22" s="3"/>
      <c r="R22" s="3"/>
      <c r="S22" s="3"/>
      <c r="T22" s="3"/>
      <c r="U22" s="3"/>
    </row>
    <row r="26" spans="1:21" x14ac:dyDescent="0.3">
      <c r="R26" s="15" t="s">
        <v>379</v>
      </c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D966"/>
  </sheetPr>
  <dimension ref="A1:O21"/>
  <sheetViews>
    <sheetView zoomScaleNormal="100" zoomScaleSheetLayoutView="75" workbookViewId="0">
      <selection activeCell="F1" sqref="F1"/>
    </sheetView>
  </sheetViews>
  <sheetFormatPr defaultColWidth="9" defaultRowHeight="16.5" x14ac:dyDescent="0.3"/>
  <cols>
    <col min="1" max="1" width="11.125" style="2" bestFit="1" customWidth="1"/>
    <col min="2" max="2" width="13.75" style="2" bestFit="1" customWidth="1"/>
    <col min="3" max="3" width="5.5" style="2" bestFit="1" customWidth="1"/>
    <col min="4" max="4" width="11.125" style="2" bestFit="1" customWidth="1"/>
    <col min="5" max="5" width="12.75" style="2" bestFit="1" customWidth="1"/>
    <col min="6" max="9" width="13.875" style="2" bestFit="1" customWidth="1"/>
    <col min="10" max="14" width="15" style="2" bestFit="1" customWidth="1"/>
    <col min="15" max="15" width="16.125" style="2" bestFit="1" customWidth="1"/>
    <col min="16" max="16384" width="9" style="2"/>
  </cols>
  <sheetData>
    <row r="1" spans="1:15" x14ac:dyDescent="0.3">
      <c r="A1" s="49" t="s">
        <v>360</v>
      </c>
      <c r="B1" s="49" t="s">
        <v>68</v>
      </c>
      <c r="C1" s="49" t="s">
        <v>254</v>
      </c>
      <c r="D1" s="49" t="s">
        <v>82</v>
      </c>
      <c r="E1" s="49" t="s">
        <v>85</v>
      </c>
      <c r="F1" s="49" t="s">
        <v>278</v>
      </c>
      <c r="G1" s="49" t="s">
        <v>264</v>
      </c>
      <c r="H1" s="49" t="s">
        <v>266</v>
      </c>
      <c r="I1" s="49" t="s">
        <v>276</v>
      </c>
      <c r="J1" s="49" t="s">
        <v>270</v>
      </c>
      <c r="K1" s="49" t="s">
        <v>271</v>
      </c>
      <c r="L1" s="49" t="s">
        <v>283</v>
      </c>
      <c r="M1" s="49" t="s">
        <v>284</v>
      </c>
      <c r="N1" s="49" t="s">
        <v>287</v>
      </c>
      <c r="O1" s="49" t="s">
        <v>87</v>
      </c>
    </row>
    <row r="2" spans="1:15" x14ac:dyDescent="0.3">
      <c r="A2" s="1" t="s">
        <v>129</v>
      </c>
      <c r="B2" s="20" t="s">
        <v>256</v>
      </c>
      <c r="C2" s="48" t="s">
        <v>258</v>
      </c>
      <c r="D2" s="48" t="s">
        <v>242</v>
      </c>
      <c r="E2" s="20">
        <v>50</v>
      </c>
      <c r="F2" s="21">
        <v>0</v>
      </c>
      <c r="G2" s="21">
        <v>150</v>
      </c>
      <c r="H2" s="21">
        <f t="shared" ref="H2:N2" si="0">G2+50</f>
        <v>200</v>
      </c>
      <c r="I2" s="21">
        <f t="shared" si="0"/>
        <v>250</v>
      </c>
      <c r="J2" s="21">
        <f t="shared" si="0"/>
        <v>300</v>
      </c>
      <c r="K2" s="21">
        <f t="shared" si="0"/>
        <v>350</v>
      </c>
      <c r="L2" s="21">
        <f t="shared" si="0"/>
        <v>400</v>
      </c>
      <c r="M2" s="21">
        <f t="shared" si="0"/>
        <v>450</v>
      </c>
      <c r="N2" s="21">
        <f t="shared" si="0"/>
        <v>500</v>
      </c>
      <c r="O2" s="21">
        <v>550</v>
      </c>
    </row>
    <row r="3" spans="1:15" x14ac:dyDescent="0.3">
      <c r="A3" s="1" t="s">
        <v>125</v>
      </c>
      <c r="B3" s="20" t="s">
        <v>239</v>
      </c>
      <c r="C3" s="48" t="s">
        <v>258</v>
      </c>
      <c r="D3" s="48" t="s">
        <v>129</v>
      </c>
      <c r="E3" s="20">
        <v>110</v>
      </c>
      <c r="F3" s="21">
        <v>660</v>
      </c>
      <c r="G3" s="21">
        <f>F3+110</f>
        <v>770</v>
      </c>
      <c r="H3" s="21">
        <f t="shared" ref="H3:O3" si="1">G3+110</f>
        <v>880</v>
      </c>
      <c r="I3" s="21">
        <f t="shared" si="1"/>
        <v>990</v>
      </c>
      <c r="J3" s="21">
        <f t="shared" si="1"/>
        <v>1100</v>
      </c>
      <c r="K3" s="21">
        <f t="shared" si="1"/>
        <v>1210</v>
      </c>
      <c r="L3" s="21">
        <f t="shared" si="1"/>
        <v>1320</v>
      </c>
      <c r="M3" s="21">
        <f t="shared" si="1"/>
        <v>1430</v>
      </c>
      <c r="N3" s="21">
        <f t="shared" si="1"/>
        <v>1540</v>
      </c>
      <c r="O3" s="21">
        <f t="shared" si="1"/>
        <v>1650</v>
      </c>
    </row>
    <row r="4" spans="1:15" x14ac:dyDescent="0.3">
      <c r="A4" s="1" t="s">
        <v>124</v>
      </c>
      <c r="B4" s="20" t="s">
        <v>419</v>
      </c>
      <c r="C4" s="48" t="s">
        <v>258</v>
      </c>
      <c r="D4" s="48" t="s">
        <v>125</v>
      </c>
      <c r="E4" s="20">
        <v>330</v>
      </c>
      <c r="F4" s="21">
        <v>1980</v>
      </c>
      <c r="G4" s="21">
        <f>F4+330</f>
        <v>2310</v>
      </c>
      <c r="H4" s="21">
        <f t="shared" ref="H4:O4" si="2">G4+330</f>
        <v>2640</v>
      </c>
      <c r="I4" s="21">
        <f t="shared" si="2"/>
        <v>2970</v>
      </c>
      <c r="J4" s="21">
        <f t="shared" si="2"/>
        <v>3300</v>
      </c>
      <c r="K4" s="21">
        <f t="shared" si="2"/>
        <v>3630</v>
      </c>
      <c r="L4" s="21">
        <f t="shared" si="2"/>
        <v>3960</v>
      </c>
      <c r="M4" s="21">
        <f t="shared" si="2"/>
        <v>4290</v>
      </c>
      <c r="N4" s="21">
        <f t="shared" si="2"/>
        <v>4620</v>
      </c>
      <c r="O4" s="21">
        <f t="shared" si="2"/>
        <v>4950</v>
      </c>
    </row>
    <row r="5" spans="1:15" x14ac:dyDescent="0.3">
      <c r="A5" s="1" t="s">
        <v>128</v>
      </c>
      <c r="B5" s="20" t="s">
        <v>11</v>
      </c>
      <c r="C5" s="48" t="s">
        <v>258</v>
      </c>
      <c r="D5" s="48" t="s">
        <v>124</v>
      </c>
      <c r="E5" s="20">
        <v>990</v>
      </c>
      <c r="F5" s="21">
        <v>5940</v>
      </c>
      <c r="G5" s="21">
        <f>F5+990</f>
        <v>6930</v>
      </c>
      <c r="H5" s="21">
        <f t="shared" ref="H5:O5" si="3">G5+990</f>
        <v>7920</v>
      </c>
      <c r="I5" s="21">
        <f t="shared" si="3"/>
        <v>8910</v>
      </c>
      <c r="J5" s="21">
        <f t="shared" si="3"/>
        <v>9900</v>
      </c>
      <c r="K5" s="21">
        <f t="shared" si="3"/>
        <v>10890</v>
      </c>
      <c r="L5" s="21">
        <f t="shared" si="3"/>
        <v>11880</v>
      </c>
      <c r="M5" s="21">
        <f t="shared" si="3"/>
        <v>12870</v>
      </c>
      <c r="N5" s="21">
        <f t="shared" si="3"/>
        <v>13860</v>
      </c>
      <c r="O5" s="21">
        <f t="shared" si="3"/>
        <v>14850</v>
      </c>
    </row>
    <row r="6" spans="1:15" x14ac:dyDescent="0.3">
      <c r="A6" s="1" t="s">
        <v>122</v>
      </c>
      <c r="B6" s="20" t="s">
        <v>373</v>
      </c>
      <c r="C6" s="48" t="s">
        <v>258</v>
      </c>
      <c r="D6" s="48" t="s">
        <v>128</v>
      </c>
      <c r="E6" s="20">
        <v>2970</v>
      </c>
      <c r="F6" s="21">
        <v>17820</v>
      </c>
      <c r="G6" s="21">
        <f>F6+2970</f>
        <v>20790</v>
      </c>
      <c r="H6" s="21">
        <f t="shared" ref="H6:O6" si="4">G6+2970</f>
        <v>23760</v>
      </c>
      <c r="I6" s="21">
        <f t="shared" si="4"/>
        <v>26730</v>
      </c>
      <c r="J6" s="21">
        <f t="shared" si="4"/>
        <v>29700</v>
      </c>
      <c r="K6" s="21">
        <f t="shared" si="4"/>
        <v>32670</v>
      </c>
      <c r="L6" s="21">
        <f t="shared" si="4"/>
        <v>35640</v>
      </c>
      <c r="M6" s="21">
        <f t="shared" si="4"/>
        <v>38610</v>
      </c>
      <c r="N6" s="21">
        <f t="shared" si="4"/>
        <v>41580</v>
      </c>
      <c r="O6" s="21">
        <f t="shared" si="4"/>
        <v>44550</v>
      </c>
    </row>
    <row r="7" spans="1:15" x14ac:dyDescent="0.3">
      <c r="A7" s="1" t="s">
        <v>123</v>
      </c>
      <c r="B7" s="20" t="s">
        <v>437</v>
      </c>
      <c r="C7" s="48" t="s">
        <v>258</v>
      </c>
      <c r="D7" s="48" t="s">
        <v>122</v>
      </c>
      <c r="E7" s="20">
        <v>8910</v>
      </c>
      <c r="F7" s="21">
        <f>O6+8910</f>
        <v>53460</v>
      </c>
      <c r="G7" s="21">
        <f>F7+8910</f>
        <v>62370</v>
      </c>
      <c r="H7" s="21">
        <f t="shared" ref="H7:O7" si="5">G7+8910</f>
        <v>71280</v>
      </c>
      <c r="I7" s="21">
        <f t="shared" si="5"/>
        <v>80190</v>
      </c>
      <c r="J7" s="21">
        <f t="shared" si="5"/>
        <v>89100</v>
      </c>
      <c r="K7" s="21">
        <f t="shared" si="5"/>
        <v>98010</v>
      </c>
      <c r="L7" s="21">
        <f t="shared" si="5"/>
        <v>106920</v>
      </c>
      <c r="M7" s="21">
        <f t="shared" si="5"/>
        <v>115830</v>
      </c>
      <c r="N7" s="21">
        <f t="shared" si="5"/>
        <v>124740</v>
      </c>
      <c r="O7" s="21">
        <f t="shared" si="5"/>
        <v>133650</v>
      </c>
    </row>
    <row r="8" spans="1:15" x14ac:dyDescent="0.3">
      <c r="A8" s="1" t="s">
        <v>132</v>
      </c>
      <c r="B8" s="20" t="s">
        <v>259</v>
      </c>
      <c r="C8" s="48" t="s">
        <v>258</v>
      </c>
      <c r="D8" s="48" t="s">
        <v>123</v>
      </c>
      <c r="E8" s="20">
        <v>26730</v>
      </c>
      <c r="F8" s="21">
        <f>O7+E8</f>
        <v>160380</v>
      </c>
      <c r="G8" s="21">
        <f>F8+26730</f>
        <v>187110</v>
      </c>
      <c r="H8" s="21">
        <f t="shared" ref="H8:O8" si="6">G8+26730</f>
        <v>213840</v>
      </c>
      <c r="I8" s="21">
        <f t="shared" si="6"/>
        <v>240570</v>
      </c>
      <c r="J8" s="21">
        <f t="shared" si="6"/>
        <v>267300</v>
      </c>
      <c r="K8" s="21">
        <f t="shared" si="6"/>
        <v>294030</v>
      </c>
      <c r="L8" s="21">
        <f t="shared" si="6"/>
        <v>320760</v>
      </c>
      <c r="M8" s="21">
        <f t="shared" si="6"/>
        <v>347490</v>
      </c>
      <c r="N8" s="21">
        <f t="shared" si="6"/>
        <v>374220</v>
      </c>
      <c r="O8" s="21">
        <f t="shared" si="6"/>
        <v>400950</v>
      </c>
    </row>
    <row r="9" spans="1:15" x14ac:dyDescent="0.3">
      <c r="A9" s="1" t="s">
        <v>133</v>
      </c>
      <c r="B9" s="20" t="s">
        <v>17</v>
      </c>
      <c r="C9" s="48" t="s">
        <v>258</v>
      </c>
      <c r="D9" s="48" t="s">
        <v>132</v>
      </c>
      <c r="E9" s="20">
        <v>80190</v>
      </c>
      <c r="F9" s="21">
        <f>O8+E9</f>
        <v>481140</v>
      </c>
      <c r="G9" s="21">
        <f>F9+80190</f>
        <v>561330</v>
      </c>
      <c r="H9" s="21">
        <f t="shared" ref="H9:O9" si="7">G9+80190</f>
        <v>641520</v>
      </c>
      <c r="I9" s="21">
        <f t="shared" si="7"/>
        <v>721710</v>
      </c>
      <c r="J9" s="21">
        <f t="shared" si="7"/>
        <v>801900</v>
      </c>
      <c r="K9" s="21">
        <f t="shared" si="7"/>
        <v>882090</v>
      </c>
      <c r="L9" s="21">
        <f t="shared" si="7"/>
        <v>962280</v>
      </c>
      <c r="M9" s="21">
        <f t="shared" si="7"/>
        <v>1042470</v>
      </c>
      <c r="N9" s="21">
        <f t="shared" si="7"/>
        <v>1122660</v>
      </c>
      <c r="O9" s="21">
        <f t="shared" si="7"/>
        <v>1202850</v>
      </c>
    </row>
    <row r="10" spans="1:15" x14ac:dyDescent="0.3">
      <c r="A10" s="1" t="s">
        <v>171</v>
      </c>
      <c r="B10" s="20" t="s">
        <v>249</v>
      </c>
      <c r="C10" s="48" t="s">
        <v>258</v>
      </c>
      <c r="D10" s="48" t="s">
        <v>133</v>
      </c>
      <c r="E10" s="33">
        <f>E9*3</f>
        <v>240570</v>
      </c>
      <c r="F10" s="101">
        <f>O9+E10</f>
        <v>1443420</v>
      </c>
      <c r="G10" s="101">
        <f>F10+E10</f>
        <v>1683990</v>
      </c>
      <c r="H10" s="101">
        <f>G10+F10</f>
        <v>3127410</v>
      </c>
      <c r="I10" s="101">
        <f>H10+F10</f>
        <v>4570830</v>
      </c>
      <c r="J10" s="101">
        <f t="shared" ref="J10:O10" si="8">I10+G10</f>
        <v>6254820</v>
      </c>
      <c r="K10" s="101">
        <f t="shared" si="8"/>
        <v>9382230</v>
      </c>
      <c r="L10" s="101">
        <f t="shared" si="8"/>
        <v>13953060</v>
      </c>
      <c r="M10" s="101">
        <f t="shared" si="8"/>
        <v>20207880</v>
      </c>
      <c r="N10" s="101">
        <f t="shared" si="8"/>
        <v>29590110</v>
      </c>
      <c r="O10" s="101">
        <f t="shared" si="8"/>
        <v>43543170</v>
      </c>
    </row>
    <row r="11" spans="1:15" x14ac:dyDescent="0.3">
      <c r="A11" s="1" t="s">
        <v>179</v>
      </c>
      <c r="B11" s="20" t="s">
        <v>418</v>
      </c>
      <c r="C11" s="48" t="s">
        <v>258</v>
      </c>
      <c r="D11" s="48" t="s">
        <v>171</v>
      </c>
      <c r="E11" s="33">
        <f t="shared" ref="E11:E21" si="9">E10*3</f>
        <v>721710</v>
      </c>
      <c r="F11" s="101">
        <f>F10*3</f>
        <v>4330260</v>
      </c>
      <c r="G11" s="101">
        <f>F11+E11</f>
        <v>5051970</v>
      </c>
      <c r="H11" s="101">
        <f t="shared" ref="H11:O21" si="10">G11+F11</f>
        <v>9382230</v>
      </c>
      <c r="I11" s="101">
        <f t="shared" si="10"/>
        <v>14434200</v>
      </c>
      <c r="J11" s="101">
        <f t="shared" si="10"/>
        <v>23816430</v>
      </c>
      <c r="K11" s="101">
        <f t="shared" si="10"/>
        <v>38250630</v>
      </c>
      <c r="L11" s="101">
        <f t="shared" si="10"/>
        <v>62067060</v>
      </c>
      <c r="M11" s="101">
        <f t="shared" si="10"/>
        <v>100317690</v>
      </c>
      <c r="N11" s="101">
        <f t="shared" si="10"/>
        <v>162384750</v>
      </c>
      <c r="O11" s="101">
        <f t="shared" si="10"/>
        <v>262702440</v>
      </c>
    </row>
    <row r="12" spans="1:15" x14ac:dyDescent="0.3">
      <c r="A12" s="1" t="s">
        <v>178</v>
      </c>
      <c r="B12" s="100" t="s">
        <v>252</v>
      </c>
      <c r="C12" s="48" t="s">
        <v>258</v>
      </c>
      <c r="D12" s="48" t="s">
        <v>179</v>
      </c>
      <c r="E12" s="33">
        <f t="shared" si="9"/>
        <v>2165130</v>
      </c>
      <c r="F12" s="101">
        <f t="shared" ref="F12:F21" si="11">F11*3</f>
        <v>12990780</v>
      </c>
      <c r="G12" s="101">
        <f t="shared" ref="G12:G21" si="12">F12+E12</f>
        <v>15155910</v>
      </c>
      <c r="H12" s="101">
        <f t="shared" si="10"/>
        <v>28146690</v>
      </c>
      <c r="I12" s="101">
        <f t="shared" ref="I12:I21" si="13">H12+G12</f>
        <v>43302600</v>
      </c>
      <c r="J12" s="101">
        <f t="shared" ref="J12:J21" si="14">I12+H12</f>
        <v>71449290</v>
      </c>
      <c r="K12" s="101">
        <f t="shared" ref="K12:K21" si="15">J12+I12</f>
        <v>114751890</v>
      </c>
      <c r="L12" s="101">
        <f t="shared" ref="L12:L21" si="16">K12+J12</f>
        <v>186201180</v>
      </c>
      <c r="M12" s="101">
        <f t="shared" ref="M12:M21" si="17">L12+K12</f>
        <v>300953070</v>
      </c>
      <c r="N12" s="101">
        <f t="shared" ref="N12:N21" si="18">M12+L12</f>
        <v>487154250</v>
      </c>
      <c r="O12" s="101">
        <f t="shared" ref="O12:O21" si="19">N12+M12</f>
        <v>788107320</v>
      </c>
    </row>
    <row r="13" spans="1:15" x14ac:dyDescent="0.3">
      <c r="A13" s="1" t="s">
        <v>172</v>
      </c>
      <c r="B13" s="20" t="s">
        <v>23</v>
      </c>
      <c r="C13" s="48" t="s">
        <v>258</v>
      </c>
      <c r="D13" s="48" t="s">
        <v>178</v>
      </c>
      <c r="E13" s="33">
        <f t="shared" si="9"/>
        <v>6495390</v>
      </c>
      <c r="F13" s="101">
        <f t="shared" si="11"/>
        <v>38972340</v>
      </c>
      <c r="G13" s="101">
        <f t="shared" si="12"/>
        <v>45467730</v>
      </c>
      <c r="H13" s="101">
        <f t="shared" si="10"/>
        <v>84440070</v>
      </c>
      <c r="I13" s="101">
        <f t="shared" si="13"/>
        <v>129907800</v>
      </c>
      <c r="J13" s="101">
        <f t="shared" si="14"/>
        <v>214347870</v>
      </c>
      <c r="K13" s="101">
        <f t="shared" si="15"/>
        <v>344255670</v>
      </c>
      <c r="L13" s="101">
        <f t="shared" si="16"/>
        <v>558603540</v>
      </c>
      <c r="M13" s="101">
        <f t="shared" si="17"/>
        <v>902859210</v>
      </c>
      <c r="N13" s="101">
        <f t="shared" si="18"/>
        <v>1461462750</v>
      </c>
      <c r="O13" s="101">
        <f t="shared" si="19"/>
        <v>2364321960</v>
      </c>
    </row>
    <row r="14" spans="1:15" x14ac:dyDescent="0.3">
      <c r="A14" s="1" t="s">
        <v>173</v>
      </c>
      <c r="B14" s="20" t="s">
        <v>421</v>
      </c>
      <c r="C14" s="48" t="s">
        <v>258</v>
      </c>
      <c r="D14" s="48" t="s">
        <v>172</v>
      </c>
      <c r="E14" s="33">
        <f t="shared" si="9"/>
        <v>19486170</v>
      </c>
      <c r="F14" s="101">
        <f t="shared" si="11"/>
        <v>116917020</v>
      </c>
      <c r="G14" s="101">
        <f t="shared" si="12"/>
        <v>136403190</v>
      </c>
      <c r="H14" s="101">
        <f t="shared" si="10"/>
        <v>253320210</v>
      </c>
      <c r="I14" s="101">
        <f t="shared" si="13"/>
        <v>389723400</v>
      </c>
      <c r="J14" s="101">
        <f t="shared" si="14"/>
        <v>643043610</v>
      </c>
      <c r="K14" s="101">
        <f t="shared" si="15"/>
        <v>1032767010</v>
      </c>
      <c r="L14" s="101">
        <f t="shared" si="16"/>
        <v>1675810620</v>
      </c>
      <c r="M14" s="101">
        <f t="shared" si="17"/>
        <v>2708577630</v>
      </c>
      <c r="N14" s="101">
        <f t="shared" si="18"/>
        <v>4384388250</v>
      </c>
      <c r="O14" s="101">
        <f t="shared" si="19"/>
        <v>7092965880</v>
      </c>
    </row>
    <row r="15" spans="1:15" x14ac:dyDescent="0.3">
      <c r="A15" s="1" t="s">
        <v>174</v>
      </c>
      <c r="B15" s="20" t="s">
        <v>440</v>
      </c>
      <c r="C15" s="48" t="s">
        <v>258</v>
      </c>
      <c r="D15" s="48" t="s">
        <v>173</v>
      </c>
      <c r="E15" s="33">
        <f t="shared" si="9"/>
        <v>58458510</v>
      </c>
      <c r="F15" s="101">
        <f t="shared" si="11"/>
        <v>350751060</v>
      </c>
      <c r="G15" s="101">
        <f t="shared" si="12"/>
        <v>409209570</v>
      </c>
      <c r="H15" s="101">
        <f t="shared" si="10"/>
        <v>759960630</v>
      </c>
      <c r="I15" s="101">
        <f t="shared" si="13"/>
        <v>1169170200</v>
      </c>
      <c r="J15" s="101">
        <f t="shared" si="14"/>
        <v>1929130830</v>
      </c>
      <c r="K15" s="101">
        <f t="shared" si="15"/>
        <v>3098301030</v>
      </c>
      <c r="L15" s="101">
        <f t="shared" si="16"/>
        <v>5027431860</v>
      </c>
      <c r="M15" s="101">
        <f t="shared" si="17"/>
        <v>8125732890</v>
      </c>
      <c r="N15" s="101">
        <f t="shared" si="18"/>
        <v>13153164750</v>
      </c>
      <c r="O15" s="101">
        <f t="shared" si="19"/>
        <v>21278897640</v>
      </c>
    </row>
    <row r="16" spans="1:15" x14ac:dyDescent="0.3">
      <c r="A16" s="1" t="s">
        <v>175</v>
      </c>
      <c r="B16" s="20" t="s">
        <v>414</v>
      </c>
      <c r="C16" s="48" t="s">
        <v>258</v>
      </c>
      <c r="D16" s="48" t="s">
        <v>174</v>
      </c>
      <c r="E16" s="33">
        <f t="shared" si="9"/>
        <v>175375530</v>
      </c>
      <c r="F16" s="101">
        <f t="shared" si="11"/>
        <v>1052253180</v>
      </c>
      <c r="G16" s="101">
        <f t="shared" si="12"/>
        <v>1227628710</v>
      </c>
      <c r="H16" s="101">
        <f t="shared" si="10"/>
        <v>2279881890</v>
      </c>
      <c r="I16" s="101">
        <f t="shared" si="13"/>
        <v>3507510600</v>
      </c>
      <c r="J16" s="101">
        <f t="shared" si="14"/>
        <v>5787392490</v>
      </c>
      <c r="K16" s="101">
        <f t="shared" si="15"/>
        <v>9294903090</v>
      </c>
      <c r="L16" s="101">
        <f t="shared" si="16"/>
        <v>15082295580</v>
      </c>
      <c r="M16" s="101">
        <f t="shared" si="17"/>
        <v>24377198670</v>
      </c>
      <c r="N16" s="101">
        <f t="shared" si="18"/>
        <v>39459494250</v>
      </c>
      <c r="O16" s="101">
        <f t="shared" si="19"/>
        <v>63836692920</v>
      </c>
    </row>
    <row r="17" spans="1:15" x14ac:dyDescent="0.3">
      <c r="A17" s="1" t="s">
        <v>176</v>
      </c>
      <c r="B17" s="20" t="s">
        <v>10</v>
      </c>
      <c r="C17" s="48" t="s">
        <v>258</v>
      </c>
      <c r="D17" s="48" t="s">
        <v>175</v>
      </c>
      <c r="E17" s="33">
        <f t="shared" si="9"/>
        <v>526126590</v>
      </c>
      <c r="F17" s="101">
        <f t="shared" si="11"/>
        <v>3156759540</v>
      </c>
      <c r="G17" s="101">
        <f t="shared" si="12"/>
        <v>3682886130</v>
      </c>
      <c r="H17" s="101">
        <f t="shared" si="10"/>
        <v>6839645670</v>
      </c>
      <c r="I17" s="101">
        <f t="shared" si="13"/>
        <v>10522531800</v>
      </c>
      <c r="J17" s="101">
        <f t="shared" si="14"/>
        <v>17362177470</v>
      </c>
      <c r="K17" s="101">
        <f t="shared" si="15"/>
        <v>27884709270</v>
      </c>
      <c r="L17" s="101">
        <f t="shared" si="16"/>
        <v>45246886740</v>
      </c>
      <c r="M17" s="101">
        <f t="shared" si="17"/>
        <v>73131596010</v>
      </c>
      <c r="N17" s="101">
        <f t="shared" si="18"/>
        <v>118378482750</v>
      </c>
      <c r="O17" s="101">
        <f t="shared" si="19"/>
        <v>191510078760</v>
      </c>
    </row>
    <row r="18" spans="1:15" x14ac:dyDescent="0.3">
      <c r="A18" s="1" t="s">
        <v>177</v>
      </c>
      <c r="B18" s="20" t="s">
        <v>426</v>
      </c>
      <c r="C18" s="48" t="s">
        <v>258</v>
      </c>
      <c r="D18" s="48" t="s">
        <v>176</v>
      </c>
      <c r="E18" s="33">
        <f t="shared" si="9"/>
        <v>1578379770</v>
      </c>
      <c r="F18" s="101">
        <f t="shared" si="11"/>
        <v>9470278620</v>
      </c>
      <c r="G18" s="101">
        <f t="shared" si="12"/>
        <v>11048658390</v>
      </c>
      <c r="H18" s="101">
        <f t="shared" si="10"/>
        <v>20518937010</v>
      </c>
      <c r="I18" s="101">
        <f t="shared" si="13"/>
        <v>31567595400</v>
      </c>
      <c r="J18" s="101">
        <f t="shared" si="14"/>
        <v>52086532410</v>
      </c>
      <c r="K18" s="101">
        <f t="shared" si="15"/>
        <v>83654127810</v>
      </c>
      <c r="L18" s="101">
        <f t="shared" si="16"/>
        <v>135740660220</v>
      </c>
      <c r="M18" s="101">
        <f t="shared" si="17"/>
        <v>219394788030</v>
      </c>
      <c r="N18" s="101">
        <f t="shared" si="18"/>
        <v>355135448250</v>
      </c>
      <c r="O18" s="101">
        <f t="shared" si="19"/>
        <v>574530236280</v>
      </c>
    </row>
    <row r="19" spans="1:15" x14ac:dyDescent="0.3">
      <c r="A19" s="1" t="s">
        <v>188</v>
      </c>
      <c r="B19" s="20" t="s">
        <v>427</v>
      </c>
      <c r="C19" s="48" t="s">
        <v>258</v>
      </c>
      <c r="D19" s="48" t="s">
        <v>177</v>
      </c>
      <c r="E19" s="33">
        <f t="shared" si="9"/>
        <v>4735139310</v>
      </c>
      <c r="F19" s="101">
        <f t="shared" si="11"/>
        <v>28410835860</v>
      </c>
      <c r="G19" s="101">
        <f t="shared" si="12"/>
        <v>33145975170</v>
      </c>
      <c r="H19" s="101">
        <f t="shared" si="10"/>
        <v>61556811030</v>
      </c>
      <c r="I19" s="101">
        <f t="shared" si="13"/>
        <v>94702786200</v>
      </c>
      <c r="J19" s="101">
        <f t="shared" si="14"/>
        <v>156259597230</v>
      </c>
      <c r="K19" s="101">
        <f t="shared" si="15"/>
        <v>250962383430</v>
      </c>
      <c r="L19" s="101">
        <f t="shared" si="16"/>
        <v>407221980660</v>
      </c>
      <c r="M19" s="101">
        <f t="shared" si="17"/>
        <v>658184364090</v>
      </c>
      <c r="N19" s="101">
        <f t="shared" si="18"/>
        <v>1065406344750</v>
      </c>
      <c r="O19" s="101">
        <f t="shared" si="19"/>
        <v>1723590708840</v>
      </c>
    </row>
    <row r="20" spans="1:15" x14ac:dyDescent="0.3">
      <c r="A20" s="1" t="s">
        <v>189</v>
      </c>
      <c r="B20" s="20" t="s">
        <v>12</v>
      </c>
      <c r="C20" s="48" t="s">
        <v>258</v>
      </c>
      <c r="D20" s="48" t="s">
        <v>188</v>
      </c>
      <c r="E20" s="33">
        <f t="shared" si="9"/>
        <v>14205417930</v>
      </c>
      <c r="F20" s="101">
        <f t="shared" si="11"/>
        <v>85232507580</v>
      </c>
      <c r="G20" s="101">
        <f t="shared" si="12"/>
        <v>99437925510</v>
      </c>
      <c r="H20" s="101">
        <f t="shared" si="10"/>
        <v>184670433090</v>
      </c>
      <c r="I20" s="101">
        <f t="shared" si="13"/>
        <v>284108358600</v>
      </c>
      <c r="J20" s="101">
        <f t="shared" si="14"/>
        <v>468778791690</v>
      </c>
      <c r="K20" s="101">
        <f t="shared" si="15"/>
        <v>752887150290</v>
      </c>
      <c r="L20" s="101">
        <f t="shared" si="16"/>
        <v>1221665941980</v>
      </c>
      <c r="M20" s="101">
        <f t="shared" si="17"/>
        <v>1974553092270</v>
      </c>
      <c r="N20" s="101">
        <f t="shared" si="18"/>
        <v>3196219034250</v>
      </c>
      <c r="O20" s="101">
        <f t="shared" si="19"/>
        <v>5170772126520</v>
      </c>
    </row>
    <row r="21" spans="1:15" x14ac:dyDescent="0.3">
      <c r="A21" s="1" t="s">
        <v>190</v>
      </c>
      <c r="B21" s="20" t="s">
        <v>436</v>
      </c>
      <c r="C21" s="48" t="s">
        <v>258</v>
      </c>
      <c r="D21" s="48" t="s">
        <v>189</v>
      </c>
      <c r="E21" s="33">
        <f t="shared" si="9"/>
        <v>42616253790</v>
      </c>
      <c r="F21" s="101">
        <f t="shared" si="11"/>
        <v>255697522740</v>
      </c>
      <c r="G21" s="101">
        <f t="shared" si="12"/>
        <v>298313776530</v>
      </c>
      <c r="H21" s="101">
        <f t="shared" si="10"/>
        <v>554011299270</v>
      </c>
      <c r="I21" s="101">
        <f t="shared" si="13"/>
        <v>852325075800</v>
      </c>
      <c r="J21" s="101">
        <f t="shared" si="14"/>
        <v>1406336375070</v>
      </c>
      <c r="K21" s="101">
        <f t="shared" si="15"/>
        <v>2258661450870</v>
      </c>
      <c r="L21" s="101">
        <f t="shared" si="16"/>
        <v>3664997825940</v>
      </c>
      <c r="M21" s="101">
        <f t="shared" si="17"/>
        <v>5923659276810</v>
      </c>
      <c r="N21" s="101">
        <f t="shared" si="18"/>
        <v>9588657102750</v>
      </c>
      <c r="O21" s="101">
        <f t="shared" si="19"/>
        <v>15512316379560</v>
      </c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전체 시스템</vt:lpstr>
      <vt:lpstr>훈련 시스템</vt:lpstr>
      <vt:lpstr>훈련 가격 DB</vt:lpstr>
      <vt:lpstr>얻는 식량 DB</vt:lpstr>
      <vt:lpstr>몬스터 시스템</vt:lpstr>
      <vt:lpstr>몬스터DB</vt:lpstr>
      <vt:lpstr>무기 시스템</vt:lpstr>
      <vt:lpstr>무기 공격력 DB</vt:lpstr>
      <vt:lpstr>무기 가격 DB</vt:lpstr>
      <vt:lpstr>보물 시스템</vt:lpstr>
      <vt:lpstr>보물 효과DB</vt:lpstr>
      <vt:lpstr>보물 가격 DB</vt:lpstr>
      <vt:lpstr>스폐셜 보물DB</vt:lpstr>
      <vt:lpstr>상점 시스템</vt:lpstr>
      <vt:lpstr>무기 스킨 DB</vt:lpstr>
      <vt:lpstr>복장 스킨 DB</vt:lpstr>
      <vt:lpstr>수색 시스템</vt:lpstr>
      <vt:lpstr>수색 보물 DB</vt:lpstr>
      <vt:lpstr>보스 도감 시스템</vt:lpstr>
      <vt:lpstr>보스 도감 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cp:revision>3</cp:revision>
  <dcterms:created xsi:type="dcterms:W3CDTF">2020-09-05T06:01:34Z</dcterms:created>
  <dcterms:modified xsi:type="dcterms:W3CDTF">2020-10-16T05:19:40Z</dcterms:modified>
  <cp:version>0906.0200.01</cp:version>
</cp:coreProperties>
</file>