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gma\OneDrive\Desktop\Work\My Courses\Algo Trading\"/>
    </mc:Choice>
  </mc:AlternateContent>
  <xr:revisionPtr revIDLastSave="0" documentId="8_{83B83053-8E39-45F7-A072-2ADF4676F708}" xr6:coauthVersionLast="45" xr6:coauthVersionMax="45" xr10:uidLastSave="{00000000-0000-0000-0000-000000000000}"/>
  <bookViews>
    <workbookView xWindow="-108" yWindow="-108" windowWidth="23256" windowHeight="13176" xr2:uid="{8401EE99-C23F-4CB1-95A3-3E0A5E59002B}"/>
  </bookViews>
  <sheets>
    <sheet name="Analysi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9" i="3" l="1"/>
  <c r="I9" i="3"/>
  <c r="O4" i="3"/>
  <c r="O3" i="3"/>
  <c r="J3" i="3"/>
  <c r="I3" i="3"/>
  <c r="F4" i="3"/>
  <c r="F3" i="3"/>
  <c r="E9" i="3" l="1"/>
  <c r="J10" i="3"/>
  <c r="K4" i="3"/>
  <c r="H4" i="3"/>
  <c r="E10" i="3" s="1"/>
  <c r="K3" i="3"/>
  <c r="N4" i="3" s="1"/>
  <c r="H3" i="3"/>
  <c r="L3" i="3" l="1"/>
  <c r="J11" i="3"/>
  <c r="L9" i="3"/>
  <c r="N3" i="3"/>
  <c r="I10" i="3" s="1"/>
  <c r="L10" i="3" s="1"/>
  <c r="K9" i="3" l="1"/>
  <c r="M9" i="3" s="1"/>
  <c r="L11" i="3"/>
  <c r="K10" i="3"/>
  <c r="M10" i="3" s="1"/>
  <c r="I11" i="3"/>
  <c r="K11" i="3" l="1"/>
  <c r="M11" i="3" s="1"/>
</calcChain>
</file>

<file path=xl/sharedStrings.xml><?xml version="1.0" encoding="utf-8"?>
<sst xmlns="http://schemas.openxmlformats.org/spreadsheetml/2006/main" count="33" uniqueCount="32">
  <si>
    <t>Time</t>
  </si>
  <si>
    <t>Type</t>
  </si>
  <si>
    <t>Instrument</t>
  </si>
  <si>
    <t>Units</t>
  </si>
  <si>
    <r>
      <t xml:space="preserve">Price 
</t>
    </r>
    <r>
      <rPr>
        <sz val="11"/>
        <color theme="1"/>
        <rFont val="Calibri"/>
        <family val="2"/>
        <scheme val="minor"/>
      </rPr>
      <t>(per Unit)</t>
    </r>
  </si>
  <si>
    <r>
      <t xml:space="preserve">Trade Value 
</t>
    </r>
    <r>
      <rPr>
        <sz val="11"/>
        <color theme="1"/>
        <rFont val="Calibri"/>
        <family val="2"/>
        <scheme val="minor"/>
      </rPr>
      <t>(Units * Price)</t>
    </r>
  </si>
  <si>
    <r>
      <t xml:space="preserve">Profit
</t>
    </r>
    <r>
      <rPr>
        <sz val="11"/>
        <color theme="1"/>
        <rFont val="Calibri"/>
        <family val="2"/>
        <scheme val="minor"/>
      </rPr>
      <t>(USD)</t>
    </r>
  </si>
  <si>
    <r>
      <t xml:space="preserve">Profit 
</t>
    </r>
    <r>
      <rPr>
        <sz val="11"/>
        <color theme="1"/>
        <rFont val="Calibri"/>
        <family val="2"/>
        <scheme val="minor"/>
      </rPr>
      <t>(Pips)</t>
    </r>
  </si>
  <si>
    <r>
      <t xml:space="preserve">Pip Value
</t>
    </r>
    <r>
      <rPr>
        <sz val="11"/>
        <color theme="1"/>
        <rFont val="Calibri"/>
        <family val="2"/>
        <scheme val="minor"/>
      </rPr>
      <t>(USD)</t>
    </r>
  </si>
  <si>
    <t>Balance</t>
  </si>
  <si>
    <t>EUR/USD</t>
  </si>
  <si>
    <t>Bid</t>
  </si>
  <si>
    <t>Ask</t>
  </si>
  <si>
    <r>
      <t xml:space="preserve">Spread
</t>
    </r>
    <r>
      <rPr>
        <sz val="11"/>
        <color theme="1"/>
        <rFont val="Calibri"/>
        <family val="2"/>
        <scheme val="minor"/>
      </rPr>
      <t>(Pips)</t>
    </r>
  </si>
  <si>
    <r>
      <t xml:space="preserve">Half Spread Costs
</t>
    </r>
    <r>
      <rPr>
        <sz val="11"/>
        <color theme="1"/>
        <rFont val="Calibri"/>
        <family val="2"/>
        <scheme val="minor"/>
      </rPr>
      <t xml:space="preserve"> (USD)</t>
    </r>
  </si>
  <si>
    <r>
      <t xml:space="preserve">Mid Price
</t>
    </r>
    <r>
      <rPr>
        <sz val="11"/>
        <color theme="1"/>
        <rFont val="Calibri"/>
        <family val="2"/>
        <scheme val="minor"/>
      </rPr>
      <t>(hypothetical)</t>
    </r>
  </si>
  <si>
    <t>Performance Attribution</t>
  </si>
  <si>
    <t>Profit (USD)</t>
  </si>
  <si>
    <t>Profit (pips)</t>
  </si>
  <si>
    <t>Gross Profit</t>
  </si>
  <si>
    <t>Trading Costs</t>
  </si>
  <si>
    <t>Net Profit</t>
  </si>
  <si>
    <t>Margin &amp; Leverage</t>
  </si>
  <si>
    <t>Leverage</t>
  </si>
  <si>
    <t>:</t>
  </si>
  <si>
    <t>Return (unlevered)</t>
  </si>
  <si>
    <t>Return (levered)</t>
  </si>
  <si>
    <t>Margin</t>
  </si>
  <si>
    <t>Margin Required</t>
  </si>
  <si>
    <t>Margin Available</t>
  </si>
  <si>
    <t>Sell</t>
  </si>
  <si>
    <t>Buy /Close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</si>
</sst>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[$-F400]h:mm:ss\ AM/PM"/>
    <numFmt numFmtId="165" formatCode="[$$-409]#,##0.00000_ ;\-[$$-409]#,##0.00000\ "/>
    <numFmt numFmtId="166" formatCode="[$$-409]#,##0.00_ ;\-[$$-409]#,##0.00\ "/>
    <numFmt numFmtId="167" formatCode="_-[$$-409]* #,##0.00_ ;_-[$$-409]* \-#,##0.00\ ;_-[$$-409]* &quot;-&quot;??_ ;_-@_ "/>
    <numFmt numFmtId="168" formatCode="[$$-409]#,##0.000000_ ;\-[$$-409]#,##0.000000\ "/>
    <numFmt numFmtId="169" formatCode="#,##0.00_ ;\-#,##0.00\ "/>
    <numFmt numFmtId="170" formatCode="0.0000%"/>
    <numFmt numFmtId="171" formatCode="#,##0_ ;\-#,##0\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3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 wrapText="1"/>
    </xf>
    <xf numFmtId="0" fontId="0" fillId="2" borderId="0" xfId="0" applyFill="1"/>
    <xf numFmtId="164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right" vertical="center"/>
    </xf>
    <xf numFmtId="3" fontId="0" fillId="3" borderId="0" xfId="0" applyNumberFormat="1" applyFill="1" applyAlignment="1">
      <alignment horizontal="right" vertical="center"/>
    </xf>
    <xf numFmtId="165" fontId="0" fillId="3" borderId="0" xfId="1" applyNumberFormat="1" applyFont="1" applyFill="1" applyBorder="1" applyAlignment="1">
      <alignment horizontal="right" vertical="center"/>
    </xf>
    <xf numFmtId="165" fontId="0" fillId="3" borderId="0" xfId="1" applyNumberFormat="1" applyFont="1" applyFill="1" applyBorder="1" applyAlignment="1">
      <alignment horizontal="left" vertical="center"/>
    </xf>
    <xf numFmtId="166" fontId="0" fillId="3" borderId="0" xfId="1" applyNumberFormat="1" applyFont="1" applyFill="1" applyBorder="1" applyAlignment="1">
      <alignment horizontal="right" vertical="center"/>
    </xf>
    <xf numFmtId="166" fontId="1" fillId="3" borderId="0" xfId="1" applyNumberFormat="1" applyFont="1" applyFill="1" applyBorder="1" applyAlignment="1">
      <alignment horizontal="right" vertical="center"/>
    </xf>
    <xf numFmtId="16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right" vertical="center"/>
    </xf>
    <xf numFmtId="3" fontId="0" fillId="2" borderId="0" xfId="0" applyNumberFormat="1" applyFill="1" applyAlignment="1">
      <alignment horizontal="right" vertical="center"/>
    </xf>
    <xf numFmtId="165" fontId="0" fillId="2" borderId="0" xfId="1" applyNumberFormat="1" applyFont="1" applyFill="1" applyBorder="1" applyAlignment="1">
      <alignment horizontal="right" vertical="center"/>
    </xf>
    <xf numFmtId="165" fontId="0" fillId="2" borderId="0" xfId="1" applyNumberFormat="1" applyFont="1" applyFill="1" applyBorder="1" applyAlignment="1">
      <alignment horizontal="left" vertical="center"/>
    </xf>
    <xf numFmtId="166" fontId="0" fillId="2" borderId="0" xfId="1" applyNumberFormat="1" applyFont="1" applyFill="1" applyBorder="1" applyAlignment="1">
      <alignment horizontal="right" vertical="center"/>
    </xf>
    <xf numFmtId="43" fontId="0" fillId="2" borderId="0" xfId="1" applyFont="1" applyFill="1" applyBorder="1" applyAlignment="1">
      <alignment horizontal="right" vertical="center"/>
    </xf>
    <xf numFmtId="166" fontId="1" fillId="2" borderId="0" xfId="1" applyNumberFormat="1" applyFont="1" applyFill="1" applyBorder="1" applyAlignment="1">
      <alignment horizontal="right" vertical="center"/>
    </xf>
    <xf numFmtId="0" fontId="2" fillId="2" borderId="0" xfId="0" applyFont="1" applyFill="1"/>
    <xf numFmtId="167" fontId="2" fillId="2" borderId="0" xfId="0" applyNumberFormat="1" applyFont="1" applyFill="1"/>
    <xf numFmtId="0" fontId="0" fillId="2" borderId="0" xfId="0" applyFill="1" applyAlignment="1">
      <alignment horizontal="left" vertical="center"/>
    </xf>
    <xf numFmtId="10" fontId="0" fillId="2" borderId="0" xfId="2" applyNumberFormat="1" applyFont="1" applyFill="1" applyBorder="1"/>
    <xf numFmtId="43" fontId="1" fillId="3" borderId="0" xfId="1" applyFont="1" applyFill="1" applyBorder="1" applyAlignment="1">
      <alignment horizontal="right" vertical="center"/>
    </xf>
    <xf numFmtId="166" fontId="4" fillId="3" borderId="0" xfId="1" applyNumberFormat="1" applyFont="1" applyFill="1" applyBorder="1" applyAlignment="1">
      <alignment horizontal="right" vertical="center"/>
    </xf>
    <xf numFmtId="43" fontId="1" fillId="2" borderId="0" xfId="1" applyFont="1" applyFill="1" applyBorder="1" applyAlignment="1">
      <alignment horizontal="right" vertical="center"/>
    </xf>
    <xf numFmtId="166" fontId="4" fillId="2" borderId="0" xfId="1" applyNumberFormat="1" applyFont="1" applyFill="1" applyBorder="1" applyAlignment="1">
      <alignment horizontal="right" vertical="center"/>
    </xf>
    <xf numFmtId="168" fontId="2" fillId="2" borderId="0" xfId="0" applyNumberFormat="1" applyFont="1" applyFill="1"/>
    <xf numFmtId="0" fontId="2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0" fillId="3" borderId="5" xfId="0" applyFill="1" applyBorder="1" applyAlignment="1">
      <alignment horizontal="left" vertical="center"/>
    </xf>
    <xf numFmtId="169" fontId="0" fillId="3" borderId="0" xfId="1" applyNumberFormat="1" applyFont="1" applyFill="1" applyBorder="1" applyAlignment="1">
      <alignment horizontal="right" vertical="center"/>
    </xf>
    <xf numFmtId="170" fontId="0" fillId="3" borderId="6" xfId="2" applyNumberFormat="1" applyFont="1" applyFill="1" applyBorder="1" applyAlignment="1">
      <alignment horizontal="right" vertical="center"/>
    </xf>
    <xf numFmtId="43" fontId="0" fillId="2" borderId="0" xfId="1" applyFont="1" applyFill="1" applyBorder="1"/>
    <xf numFmtId="0" fontId="0" fillId="2" borderId="7" xfId="0" applyFill="1" applyBorder="1" applyAlignment="1">
      <alignment horizontal="left" vertical="center"/>
    </xf>
    <xf numFmtId="166" fontId="0" fillId="2" borderId="1" xfId="1" applyNumberFormat="1" applyFont="1" applyFill="1" applyBorder="1" applyAlignment="1">
      <alignment horizontal="right" vertical="center"/>
    </xf>
    <xf numFmtId="169" fontId="0" fillId="2" borderId="1" xfId="1" applyNumberFormat="1" applyFont="1" applyFill="1" applyBorder="1" applyAlignment="1">
      <alignment horizontal="right" vertical="center"/>
    </xf>
    <xf numFmtId="170" fontId="0" fillId="2" borderId="8" xfId="2" applyNumberFormat="1" applyFont="1" applyFill="1" applyBorder="1" applyAlignment="1">
      <alignment horizontal="right" vertical="center"/>
    </xf>
    <xf numFmtId="0" fontId="0" fillId="4" borderId="9" xfId="0" applyFill="1" applyBorder="1" applyAlignment="1">
      <alignment horizontal="left" vertical="center"/>
    </xf>
    <xf numFmtId="170" fontId="0" fillId="4" borderId="11" xfId="2" applyNumberFormat="1" applyFont="1" applyFill="1" applyBorder="1" applyAlignment="1">
      <alignment horizontal="right" vertical="center"/>
    </xf>
    <xf numFmtId="0" fontId="0" fillId="3" borderId="0" xfId="0" applyFill="1" applyAlignment="1">
      <alignment horizontal="center" vertical="center"/>
    </xf>
    <xf numFmtId="0" fontId="0" fillId="3" borderId="6" xfId="0" applyFill="1" applyBorder="1" applyAlignment="1">
      <alignment horizontal="left"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/>
    <xf numFmtId="170" fontId="0" fillId="3" borderId="0" xfId="2" applyNumberFormat="1" applyFont="1" applyFill="1" applyBorder="1" applyAlignment="1">
      <alignment horizontal="right" vertical="center"/>
    </xf>
    <xf numFmtId="171" fontId="0" fillId="2" borderId="0" xfId="1" applyNumberFormat="1" applyFont="1" applyFill="1" applyBorder="1" applyAlignment="1">
      <alignment horizontal="left" vertical="center"/>
    </xf>
    <xf numFmtId="0" fontId="0" fillId="3" borderId="5" xfId="0" applyFill="1" applyBorder="1" applyAlignment="1">
      <alignment vertical="center"/>
    </xf>
    <xf numFmtId="166" fontId="0" fillId="3" borderId="0" xfId="0" applyNumberFormat="1" applyFill="1" applyAlignment="1">
      <alignment horizontal="right" vertical="center"/>
    </xf>
    <xf numFmtId="0" fontId="0" fillId="2" borderId="9" xfId="0" applyFill="1" applyBorder="1"/>
    <xf numFmtId="0" fontId="0" fillId="2" borderId="10" xfId="0" applyFill="1" applyBorder="1"/>
    <xf numFmtId="166" fontId="0" fillId="2" borderId="10" xfId="0" applyNumberFormat="1" applyFill="1" applyBorder="1" applyAlignment="1">
      <alignment horizontal="right"/>
    </xf>
    <xf numFmtId="0" fontId="0" fillId="2" borderId="11" xfId="0" applyFill="1" applyBorder="1"/>
    <xf numFmtId="170" fontId="0" fillId="4" borderId="10" xfId="2" applyNumberFormat="1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right" vertical="center"/>
    </xf>
    <xf numFmtId="170" fontId="0" fillId="2" borderId="1" xfId="2" applyNumberFormat="1" applyFont="1" applyFill="1" applyBorder="1" applyAlignment="1">
      <alignment horizontal="right" vertical="center"/>
    </xf>
    <xf numFmtId="166" fontId="5" fillId="3" borderId="0" xfId="1" applyNumberFormat="1" applyFont="1" applyFill="1" applyBorder="1" applyAlignment="1">
      <alignment horizontal="right" vertical="center"/>
    </xf>
    <xf numFmtId="169" fontId="5" fillId="3" borderId="0" xfId="1" applyNumberFormat="1" applyFont="1" applyFill="1" applyBorder="1" applyAlignment="1">
      <alignment horizontal="right" vertical="center"/>
    </xf>
    <xf numFmtId="166" fontId="5" fillId="4" borderId="10" xfId="1" applyNumberFormat="1" applyFont="1" applyFill="1" applyBorder="1" applyAlignment="1">
      <alignment horizontal="right" vertical="center"/>
    </xf>
    <xf numFmtId="169" fontId="5" fillId="4" borderId="10" xfId="1" applyNumberFormat="1" applyFont="1" applyFill="1" applyBorder="1" applyAlignment="1">
      <alignment horizontal="right" vertical="center"/>
    </xf>
  </cellXfs>
  <cellStyles count="3">
    <cellStyle name="Komma" xfId="1" builtinId="3"/>
    <cellStyle name="Prozent" xfId="2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155392</xdr:colOff>
      <xdr:row>13</xdr:row>
      <xdr:rowOff>47625</xdr:rowOff>
    </xdr:from>
    <xdr:to>
      <xdr:col>14</xdr:col>
      <xdr:colOff>336360</xdr:colOff>
      <xdr:row>23</xdr:row>
      <xdr:rowOff>31575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50F275A-D870-4876-BF8C-B6CA9F2D5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356" y="2932339"/>
          <a:ext cx="11679004" cy="18209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AE85A-4EF3-4C31-876B-1B182E6BC382}">
  <dimension ref="B2:R11"/>
  <sheetViews>
    <sheetView tabSelected="1" zoomScale="120" zoomScaleNormal="120" workbookViewId="0">
      <selection activeCell="D8" sqref="D8"/>
    </sheetView>
  </sheetViews>
  <sheetFormatPr baseColWidth="10" defaultColWidth="11.5546875" defaultRowHeight="14.4" x14ac:dyDescent="0.3"/>
  <cols>
    <col min="1" max="1" width="4.5546875" style="4" customWidth="1"/>
    <col min="2" max="2" width="10" style="4" customWidth="1"/>
    <col min="3" max="3" width="9.109375" style="4" customWidth="1"/>
    <col min="4" max="4" width="10" style="4" customWidth="1"/>
    <col min="5" max="5" width="13.21875" style="4" customWidth="1"/>
    <col min="6" max="6" width="14.21875" style="4" customWidth="1"/>
    <col min="7" max="7" width="4" style="4" customWidth="1"/>
    <col min="8" max="8" width="14.77734375" style="4" customWidth="1"/>
    <col min="9" max="9" width="12.77734375" style="4" customWidth="1"/>
    <col min="10" max="10" width="12.88671875" style="4" customWidth="1"/>
    <col min="11" max="11" width="20" style="4" customWidth="1"/>
    <col min="12" max="12" width="16.109375" style="4" customWidth="1"/>
    <col min="13" max="13" width="11.33203125" style="4" customWidth="1"/>
    <col min="14" max="14" width="19.109375" style="4" customWidth="1"/>
    <col min="15" max="15" width="16" style="4" customWidth="1"/>
    <col min="16" max="16384" width="11.5546875" style="4"/>
  </cols>
  <sheetData>
    <row r="2" spans="2:18" ht="32.4" customHeight="1" x14ac:dyDescent="0.3">
      <c r="B2" s="1" t="s">
        <v>0</v>
      </c>
      <c r="C2" s="2" t="s">
        <v>1</v>
      </c>
      <c r="D2" s="2" t="s">
        <v>2</v>
      </c>
      <c r="E2" s="2" t="s">
        <v>3</v>
      </c>
      <c r="F2" s="3" t="s">
        <v>4</v>
      </c>
      <c r="G2" s="3"/>
      <c r="H2" s="3" t="s">
        <v>5</v>
      </c>
      <c r="I2" s="3" t="s">
        <v>6</v>
      </c>
      <c r="J2" s="3" t="s">
        <v>7</v>
      </c>
      <c r="K2" s="3" t="s">
        <v>8</v>
      </c>
      <c r="L2" s="2" t="s">
        <v>9</v>
      </c>
      <c r="M2" s="3" t="s">
        <v>13</v>
      </c>
      <c r="N2" s="3" t="s">
        <v>14</v>
      </c>
      <c r="O2" s="3" t="s">
        <v>15</v>
      </c>
    </row>
    <row r="3" spans="2:18" ht="25.05" customHeight="1" x14ac:dyDescent="0.3">
      <c r="B3" s="5">
        <v>0.57797453703703705</v>
      </c>
      <c r="C3" s="6" t="s">
        <v>31</v>
      </c>
      <c r="D3" s="6" t="s">
        <v>10</v>
      </c>
      <c r="E3" s="7">
        <v>100000</v>
      </c>
      <c r="F3" s="8">
        <f>1.17791*0+1.18347</f>
        <v>1.18347</v>
      </c>
      <c r="G3" s="9" t="s">
        <v>12</v>
      </c>
      <c r="H3" s="10">
        <f>F3*E3</f>
        <v>118347</v>
      </c>
      <c r="I3" s="59">
        <f>-(H3-H4)</f>
        <v>-3</v>
      </c>
      <c r="J3" s="60">
        <f>-(F3-F4) * 10000</f>
        <v>-0.29999999999974492</v>
      </c>
      <c r="K3" s="11">
        <f>0.0001*E3</f>
        <v>10</v>
      </c>
      <c r="L3" s="10">
        <f>L4+I3</f>
        <v>100013</v>
      </c>
      <c r="M3" s="24">
        <v>1.4</v>
      </c>
      <c r="N3" s="25">
        <f>-M3/2*K3</f>
        <v>-7</v>
      </c>
      <c r="O3" s="8">
        <f>F3-M3/2*0.0001</f>
        <v>1.1834</v>
      </c>
    </row>
    <row r="4" spans="2:18" ht="25.05" customHeight="1" x14ac:dyDescent="0.3">
      <c r="B4" s="12">
        <v>0.57497685185185188</v>
      </c>
      <c r="C4" s="13" t="s">
        <v>30</v>
      </c>
      <c r="D4" s="13" t="s">
        <v>10</v>
      </c>
      <c r="E4" s="14">
        <v>100000</v>
      </c>
      <c r="F4" s="15">
        <f>1.17775*0+1.18344</f>
        <v>1.18344</v>
      </c>
      <c r="G4" s="16" t="s">
        <v>11</v>
      </c>
      <c r="H4" s="17">
        <f>F4*E4</f>
        <v>118344</v>
      </c>
      <c r="I4" s="18">
        <v>0</v>
      </c>
      <c r="J4" s="18">
        <v>0</v>
      </c>
      <c r="K4" s="19">
        <f>E4*0.0001</f>
        <v>10</v>
      </c>
      <c r="L4" s="17">
        <v>100016</v>
      </c>
      <c r="M4" s="26">
        <v>1.4</v>
      </c>
      <c r="N4" s="27">
        <f>-M4/2*K3</f>
        <v>-7</v>
      </c>
      <c r="O4" s="15">
        <f>F4+M4/2*0.0001</f>
        <v>1.1835100000000001</v>
      </c>
    </row>
    <row r="5" spans="2:18" x14ac:dyDescent="0.3">
      <c r="C5" s="20"/>
      <c r="D5" s="20"/>
      <c r="E5" s="20"/>
      <c r="F5" s="21"/>
      <c r="G5" s="21"/>
      <c r="H5" s="21"/>
      <c r="I5" s="20"/>
      <c r="J5" s="20"/>
      <c r="K5" s="20"/>
      <c r="L5" s="20"/>
      <c r="M5" s="20"/>
      <c r="N5" s="20"/>
      <c r="O5" s="28"/>
      <c r="P5" s="20"/>
      <c r="Q5" s="20"/>
      <c r="R5" s="20"/>
    </row>
    <row r="6" spans="2:18" ht="15" thickBot="1" x14ac:dyDescent="0.35"/>
    <row r="7" spans="2:18" x14ac:dyDescent="0.3">
      <c r="C7" s="29" t="s">
        <v>22</v>
      </c>
      <c r="D7" s="30"/>
      <c r="E7" s="30"/>
      <c r="F7" s="31"/>
      <c r="G7" s="22"/>
      <c r="H7" s="29" t="s">
        <v>16</v>
      </c>
      <c r="I7" s="30"/>
      <c r="J7" s="30"/>
      <c r="K7" s="30"/>
      <c r="L7" s="31"/>
    </row>
    <row r="8" spans="2:18" x14ac:dyDescent="0.3">
      <c r="C8" s="34" t="s">
        <v>23</v>
      </c>
      <c r="D8" s="6">
        <v>30</v>
      </c>
      <c r="E8" s="44" t="s">
        <v>24</v>
      </c>
      <c r="F8" s="45">
        <v>1</v>
      </c>
      <c r="H8" s="32"/>
      <c r="I8" s="57" t="s">
        <v>17</v>
      </c>
      <c r="J8" s="57" t="s">
        <v>18</v>
      </c>
      <c r="K8" s="57" t="s">
        <v>25</v>
      </c>
      <c r="L8" s="33" t="s">
        <v>26</v>
      </c>
    </row>
    <row r="9" spans="2:18" x14ac:dyDescent="0.3">
      <c r="C9" s="46" t="s">
        <v>27</v>
      </c>
      <c r="E9" s="23">
        <f>F8/D8</f>
        <v>3.3333333333333333E-2</v>
      </c>
      <c r="F9" s="47"/>
      <c r="G9" s="22"/>
      <c r="H9" s="34" t="s">
        <v>19</v>
      </c>
      <c r="I9" s="10">
        <f>-(O3-O4)*E3</f>
        <v>11.00000000000545</v>
      </c>
      <c r="J9" s="35">
        <f>-(O3-O4)*10000</f>
        <v>1.100000000000545</v>
      </c>
      <c r="K9" s="48">
        <f>I9/H4</f>
        <v>9.2949367944344027E-5</v>
      </c>
      <c r="L9" s="36">
        <f>I9/E10</f>
        <v>2.7884810383303209E-3</v>
      </c>
      <c r="M9" s="49">
        <f>L9/K9</f>
        <v>30</v>
      </c>
      <c r="O9" s="37"/>
    </row>
    <row r="10" spans="2:18" x14ac:dyDescent="0.3">
      <c r="C10" s="50" t="s">
        <v>28</v>
      </c>
      <c r="D10" s="6"/>
      <c r="E10" s="51">
        <f>E9*H4</f>
        <v>3944.7999999999997</v>
      </c>
      <c r="F10" s="45"/>
      <c r="H10" s="38" t="s">
        <v>20</v>
      </c>
      <c r="I10" s="39">
        <f>N3+N4</f>
        <v>-14</v>
      </c>
      <c r="J10" s="40">
        <f>-(M3+M4)/2</f>
        <v>-1.4</v>
      </c>
      <c r="K10" s="58">
        <f>I10/H4</f>
        <v>-1.1829919556547015E-4</v>
      </c>
      <c r="L10" s="41">
        <f>I10/E10</f>
        <v>-3.5489758669641049E-3</v>
      </c>
      <c r="M10" s="49">
        <f t="shared" ref="M10:M11" si="0">L10/K10</f>
        <v>30.000000000000004</v>
      </c>
      <c r="O10" s="37"/>
    </row>
    <row r="11" spans="2:18" ht="15" thickBot="1" x14ac:dyDescent="0.35">
      <c r="C11" s="52" t="s">
        <v>29</v>
      </c>
      <c r="D11" s="53"/>
      <c r="E11" s="54">
        <v>100000</v>
      </c>
      <c r="F11" s="55"/>
      <c r="H11" s="42" t="s">
        <v>21</v>
      </c>
      <c r="I11" s="61">
        <f>I9+I10</f>
        <v>-2.9999999999945501</v>
      </c>
      <c r="J11" s="62">
        <f>J9+J10</f>
        <v>-0.29999999999945492</v>
      </c>
      <c r="K11" s="56">
        <f>K9+K10</f>
        <v>-2.5349827621126122E-5</v>
      </c>
      <c r="L11" s="43">
        <f>L9+L10</f>
        <v>-7.60494828633784E-4</v>
      </c>
      <c r="M11" s="49">
        <f t="shared" si="0"/>
        <v>30.000000000000014</v>
      </c>
      <c r="O11" s="3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hagma_w</dc:creator>
  <cp:lastModifiedBy>Alexander Hagmann</cp:lastModifiedBy>
  <dcterms:created xsi:type="dcterms:W3CDTF">2020-08-12T07:42:00Z</dcterms:created>
  <dcterms:modified xsi:type="dcterms:W3CDTF">2020-10-22T08:41:21Z</dcterms:modified>
</cp:coreProperties>
</file>