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olo_\Documents\MEGAsync\cuarto semestre\mecanismos\requerimientos de trabajo\requerimiento 9\"/>
    </mc:Choice>
  </mc:AlternateContent>
  <xr:revisionPtr revIDLastSave="0" documentId="13_ncr:1_{52AB8A66-C4DF-4C67-B8BC-275153BC17E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9" i="1"/>
  <c r="B7" i="1" l="1"/>
  <c r="B26" i="1"/>
  <c r="B18" i="1"/>
  <c r="B23" i="1" l="1"/>
  <c r="B22" i="1"/>
  <c r="B25" i="1" l="1"/>
  <c r="B4" i="1" s="1"/>
  <c r="B5" i="1" s="1"/>
  <c r="B21" i="1"/>
  <c r="B3" i="1"/>
  <c r="B27" i="1" l="1"/>
  <c r="B8" i="1" s="1"/>
  <c r="B6" i="1"/>
</calcChain>
</file>

<file path=xl/sharedStrings.xml><?xml version="1.0" encoding="utf-8"?>
<sst xmlns="http://schemas.openxmlformats.org/spreadsheetml/2006/main" count="84" uniqueCount="59">
  <si>
    <t>De zapata externa larga</t>
  </si>
  <si>
    <t>Algunas consideraciones</t>
  </si>
  <si>
    <r>
      <t>•</t>
    </r>
    <r>
      <rPr>
        <sz val="12"/>
        <color rgb="FF000000"/>
        <rFont val="Symbol"/>
        <family val="1"/>
        <charset val="2"/>
      </rPr>
      <t>q</t>
    </r>
    <r>
      <rPr>
        <sz val="12"/>
        <color rgb="FF000000"/>
        <rFont val="Calibri"/>
        <family val="2"/>
        <scheme val="minor"/>
      </rPr>
      <t xml:space="preserve"> &gt; 45°; la distribución de la presión sobre la zapata no es uniforme. </t>
    </r>
  </si>
  <si>
    <r>
      <t>•</t>
    </r>
    <r>
      <rPr>
        <sz val="12"/>
        <color rgb="FF000000"/>
        <rFont val="Calibri"/>
        <family val="2"/>
        <scheme val="minor"/>
      </rPr>
      <t xml:space="preserve">Supongamos </t>
    </r>
    <r>
      <rPr>
        <i/>
        <sz val="12"/>
        <color rgb="FF000000"/>
        <rFont val="Symbol"/>
        <family val="1"/>
        <charset val="2"/>
      </rPr>
      <t>w</t>
    </r>
    <r>
      <rPr>
        <i/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Times New Roman"/>
        <family val="1"/>
      </rPr>
      <t xml:space="preserve">= cte. </t>
    </r>
    <r>
      <rPr>
        <sz val="12"/>
        <color rgb="FF000000"/>
        <rFont val="Calibri"/>
        <family val="2"/>
        <scheme val="minor"/>
      </rPr>
      <t xml:space="preserve">y desgaste proporcional a </t>
    </r>
    <r>
      <rPr>
        <i/>
        <sz val="12"/>
        <color rgb="FF000000"/>
        <rFont val="Times New Roman"/>
        <family val="1"/>
      </rPr>
      <t>pV.</t>
    </r>
  </si>
  <si>
    <t>Valores</t>
  </si>
  <si>
    <t>Unidades</t>
  </si>
  <si>
    <t>Observaciones</t>
  </si>
  <si>
    <t xml:space="preserve">Torque máximo requerido </t>
  </si>
  <si>
    <t>[Nm]</t>
  </si>
  <si>
    <t xml:space="preserve">Torque desarrollado por el freno </t>
  </si>
  <si>
    <t xml:space="preserve"> [N]</t>
  </si>
  <si>
    <t>[N]</t>
  </si>
  <si>
    <t>Materiales freno</t>
  </si>
  <si>
    <t>teta1</t>
  </si>
  <si>
    <t>teta2</t>
  </si>
  <si>
    <t>b</t>
  </si>
  <si>
    <t>a</t>
  </si>
  <si>
    <t>[m]</t>
  </si>
  <si>
    <t>r</t>
  </si>
  <si>
    <t>teta_max</t>
  </si>
  <si>
    <t>20 - 50 kn</t>
  </si>
  <si>
    <t>Mfn</t>
  </si>
  <si>
    <t>Mff</t>
  </si>
  <si>
    <t>[N.m]</t>
  </si>
  <si>
    <t>estos metí</t>
  </si>
  <si>
    <t>[pa]</t>
  </si>
  <si>
    <t>[deg]</t>
  </si>
  <si>
    <t>le meto un 1020 jajaja</t>
  </si>
  <si>
    <t>Fa (autoenergizante)</t>
  </si>
  <si>
    <t xml:space="preserve">Torque en zapata no autoenergizante </t>
  </si>
  <si>
    <t xml:space="preserve">Capacidad de frenado </t>
  </si>
  <si>
    <t>[Pa]</t>
  </si>
  <si>
    <t>Según referencia [3].</t>
  </si>
  <si>
    <t xml:space="preserve">Fuerza para el accionamiento </t>
  </si>
  <si>
    <t>Suma del torque de ambas zapatas.</t>
  </si>
  <si>
    <t>Según requerimiento de trabajo de la referencia [3].</t>
  </si>
  <si>
    <t>(Suma de torque de ambas zapatas)/t_max_requerido.</t>
  </si>
  <si>
    <t xml:space="preserve">Reacción en x  zapata no autoenergizante </t>
  </si>
  <si>
    <t xml:space="preserve">Reacción en y zapata no autoenergizante </t>
  </si>
  <si>
    <t xml:space="preserve">Reacción debida a ambas zapatas en y </t>
  </si>
  <si>
    <t xml:space="preserve">Reacción debida a ambas zapatas en x </t>
  </si>
  <si>
    <t>[°]</t>
  </si>
  <si>
    <t>[rad]</t>
  </si>
  <si>
    <t>Ancho w</t>
  </si>
  <si>
    <t>Teta1</t>
  </si>
  <si>
    <t>Teta2</t>
  </si>
  <si>
    <t xml:space="preserve">Coeficiente de rozamiento </t>
  </si>
  <si>
    <t xml:space="preserve">p_max zapata no autoenergizante </t>
  </si>
  <si>
    <t xml:space="preserve">p_max </t>
  </si>
  <si>
    <t>Propongo material moldeado. Sacado de referencia [3].</t>
  </si>
  <si>
    <t>Corresponden materiales (Acero contra Moldeado).</t>
  </si>
  <si>
    <t>Está especificado en  Figura 2. Criterio personal.</t>
  </si>
  <si>
    <t>Criterio personal.</t>
  </si>
  <si>
    <t>Zapata de 70 grados.</t>
  </si>
  <si>
    <t>Según modelo propuesto en la ejecución.</t>
  </si>
  <si>
    <t>Conversión.</t>
  </si>
  <si>
    <t>A partir de Fa del autoenergizante despejo esta.</t>
  </si>
  <si>
    <t>Tengo la geometria, los materiales y la p_max.</t>
  </si>
  <si>
    <t>Freno de zapatas Largas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</si>
</sst>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Symbol"/>
      <family val="1"/>
      <charset val="2"/>
    </font>
    <font>
      <i/>
      <sz val="12"/>
      <color rgb="FF000000"/>
      <name val="Symbol"/>
      <family val="1"/>
      <charset val="2"/>
    </font>
    <font>
      <i/>
      <sz val="12"/>
      <color rgb="FF000000"/>
      <name val="Calibri"/>
      <family val="2"/>
      <scheme val="minor"/>
    </font>
    <font>
      <i/>
      <sz val="12"/>
      <color rgb="FF000000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0" fillId="0" borderId="0" xfId="0" applyFill="1"/>
    <xf numFmtId="0" fontId="0" fillId="3" borderId="0" xfId="0" applyFill="1"/>
    <xf numFmtId="0" fontId="7" fillId="2" borderId="1" xfId="0" applyFont="1" applyFill="1" applyBorder="1"/>
    <xf numFmtId="0" fontId="7" fillId="0" borderId="1" xfId="0" applyFont="1" applyBorder="1"/>
    <xf numFmtId="2" fontId="7" fillId="3" borderId="1" xfId="0" applyNumberFormat="1" applyFont="1" applyFill="1" applyBorder="1"/>
    <xf numFmtId="2" fontId="7" fillId="0" borderId="1" xfId="0" applyNumberFormat="1" applyFont="1" applyBorder="1"/>
    <xf numFmtId="0" fontId="7" fillId="4" borderId="1" xfId="0" applyFont="1" applyFill="1" applyBorder="1"/>
    <xf numFmtId="2" fontId="7" fillId="4" borderId="1" xfId="0" applyNumberFormat="1" applyFont="1" applyFill="1" applyBorder="1"/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125108</xdr:colOff>
      <xdr:row>14</xdr:row>
      <xdr:rowOff>186980</xdr:rowOff>
    </xdr:from>
    <xdr:to>
      <xdr:col>13</xdr:col>
      <xdr:colOff>485940</xdr:colOff>
      <xdr:row>20</xdr:row>
      <xdr:rowOff>5497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C56A51-C25C-46DF-BCEE-6D46BAE99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2858" y="2853980"/>
          <a:ext cx="5259403" cy="961517"/>
        </a:xfrm>
        <a:prstGeom prst="rect">
          <a:avLst/>
        </a:prstGeom>
      </xdr:spPr>
    </xdr:pic>
    <xdr:clientData/>
  </xdr:twoCellAnchor>
  <xdr:twoCellAnchor editAs="oneCell">
    <xdr:from>
      <xdr:col>5</xdr:col>
      <xdr:colOff>95969</xdr:colOff>
      <xdr:row>21</xdr:row>
      <xdr:rowOff>90366</xdr:rowOff>
    </xdr:from>
    <xdr:to>
      <xdr:col>15</xdr:col>
      <xdr:colOff>105703</xdr:colOff>
      <xdr:row>26</xdr:row>
      <xdr:rowOff>109552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C217BB-6AE1-4F64-BE4B-080C7307A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4669" y="4090866"/>
          <a:ext cx="6105734" cy="971686"/>
        </a:xfrm>
        <a:prstGeom prst="rect">
          <a:avLst/>
        </a:prstGeom>
      </xdr:spPr>
    </xdr:pic>
    <xdr:clientData/>
  </xdr:twoCellAnchor>
  <xdr:twoCellAnchor editAs="oneCell">
    <xdr:from>
      <xdr:col>5</xdr:col>
      <xdr:colOff>429825</xdr:colOff>
      <xdr:row>27</xdr:row>
      <xdr:rowOff>93649</xdr:rowOff>
    </xdr:from>
    <xdr:to>
      <xdr:col>11</xdr:col>
      <xdr:colOff>430816</xdr:colOff>
      <xdr:row>30</xdr:row>
      <xdr:rowOff>184190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3CA7BD-3548-45E7-AB8D-25AB7C22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3468" y="5250756"/>
          <a:ext cx="3674919" cy="666843"/>
        </a:xfrm>
        <a:prstGeom prst="rect">
          <a:avLst/>
        </a:prstGeom>
      </xdr:spPr>
    </xdr:pic>
    <xdr:clientData/>
  </xdr:twoCellAnchor>
  <xdr:twoCellAnchor editAs="oneCell">
    <xdr:from>
      <xdr:col>5</xdr:col>
      <xdr:colOff>14409</xdr:colOff>
      <xdr:row>11</xdr:row>
      <xdr:rowOff>95249</xdr:rowOff>
    </xdr:from>
    <xdr:to>
      <xdr:col>9</xdr:col>
      <xdr:colOff>584307</xdr:colOff>
      <xdr:row>14</xdr:row>
      <xdr:rowOff>157750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186A3-1389-4DEA-B19B-B7E9E209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7085" y="2190749"/>
          <a:ext cx="2990369" cy="634001"/>
        </a:xfrm>
        <a:prstGeom prst="rect">
          <a:avLst/>
        </a:prstGeom>
      </xdr:spPr>
    </xdr:pic>
    <xdr:clientData/>
  </xdr:twoCellAnchor>
  <xdr:twoCellAnchor editAs="oneCell">
    <xdr:from>
      <xdr:col>4</xdr:col>
      <xdr:colOff>256824</xdr:colOff>
      <xdr:row>37</xdr:row>
      <xdr:rowOff>174916</xdr:rowOff>
    </xdr:from>
    <xdr:to>
      <xdr:col>15</xdr:col>
      <xdr:colOff>548096</xdr:colOff>
      <xdr:row>41</xdr:row>
      <xdr:rowOff>119108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74F581-1D96-4AEF-BF0B-792D55AD5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9998" y="7223416"/>
          <a:ext cx="7033315" cy="714475"/>
        </a:xfrm>
        <a:prstGeom prst="rect">
          <a:avLst/>
        </a:prstGeom>
      </xdr:spPr>
    </xdr:pic>
    <xdr:clientData/>
  </xdr:twoCellAnchor>
  <xdr:twoCellAnchor editAs="oneCell">
    <xdr:from>
      <xdr:col>4</xdr:col>
      <xdr:colOff>287640</xdr:colOff>
      <xdr:row>31</xdr:row>
      <xdr:rowOff>66527</xdr:rowOff>
    </xdr:from>
    <xdr:to>
      <xdr:col>16</xdr:col>
      <xdr:colOff>58044</xdr:colOff>
      <xdr:row>35</xdr:row>
      <xdr:rowOff>92289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ED041B-37F6-46A4-95D4-6EA20B285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0814" y="5972027"/>
          <a:ext cx="7125359" cy="787762"/>
        </a:xfrm>
        <a:prstGeom prst="rect">
          <a:avLst/>
        </a:prstGeom>
      </xdr:spPr>
    </xdr:pic>
    <xdr:clientData/>
  </xdr:twoCellAnchor>
  <xdr:twoCellAnchor editAs="oneCell">
    <xdr:from>
      <xdr:col>5</xdr:col>
      <xdr:colOff>81643</xdr:colOff>
      <xdr:row>0</xdr:row>
      <xdr:rowOff>0</xdr:rowOff>
    </xdr:from>
    <xdr:to>
      <xdr:col>10</xdr:col>
      <xdr:colOff>47625</xdr:colOff>
      <xdr:row>8</xdr:row>
      <xdr:rowOff>101061</xdr:rowOff>
    </xdr:to>
    <xdr:pic>
      <xdr:nvPicPr>
        <xdr:cNvPr id="8" name="Imagen 4">
          <a:extLst>
            <a:ext uri="{FF2B5EF4-FFF2-40B4-BE49-F238E27FC236}">
              <a16:creationId xmlns:a16="http://schemas.microsoft.com/office/drawing/2014/main" id="{939FDF14-6D36-4C5C-90AB-B960E945D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8893" y="0"/>
          <a:ext cx="3061607" cy="1625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"/>
  <sheetViews>
    <sheetView tabSelected="1" zoomScale="85" zoomScaleNormal="85" workbookViewId="0">
      <selection activeCell="B24" sqref="B24"/>
    </sheetView>
  </sheetViews>
  <sheetFormatPr defaultRowHeight="15" x14ac:dyDescent="0.25"/>
  <cols>
    <col min="1" max="1" width="42" customWidth="1"/>
    <col min="2" max="2" width="10.7109375" bestFit="1" customWidth="1"/>
    <col min="3" max="3" width="10" bestFit="1" customWidth="1"/>
    <col min="4" max="4" width="53.42578125" bestFit="1" customWidth="1"/>
  </cols>
  <sheetData>
    <row r="2" spans="1:13" x14ac:dyDescent="0.25">
      <c r="A2" s="5" t="s">
        <v>58</v>
      </c>
      <c r="B2" s="5" t="s">
        <v>4</v>
      </c>
      <c r="C2" s="5" t="s">
        <v>5</v>
      </c>
      <c r="D2" s="5" t="s">
        <v>6</v>
      </c>
    </row>
    <row r="3" spans="1:13" x14ac:dyDescent="0.25">
      <c r="A3" s="6" t="s">
        <v>7</v>
      </c>
      <c r="B3" s="7">
        <f>1800/((148*2*PI())/60)</f>
        <v>116.1400936075993</v>
      </c>
      <c r="C3" s="6" t="s">
        <v>8</v>
      </c>
      <c r="D3" s="6" t="s">
        <v>35</v>
      </c>
    </row>
    <row r="4" spans="1:13" x14ac:dyDescent="0.25">
      <c r="A4" s="6" t="s">
        <v>9</v>
      </c>
      <c r="B4" s="8">
        <f>(B10*B11*B16^2*B18*(COS(RADIANS(B12))-COS(RADIANS(B13)))/SIN(RADIANS(B17)))+B25</f>
        <v>388.26857332279388</v>
      </c>
      <c r="C4" s="6" t="s">
        <v>8</v>
      </c>
      <c r="D4" s="6" t="s">
        <v>34</v>
      </c>
    </row>
    <row r="5" spans="1:13" x14ac:dyDescent="0.25">
      <c r="A5" s="9" t="s">
        <v>30</v>
      </c>
      <c r="B5" s="10">
        <f>B4/B3</f>
        <v>3.3431053933418617</v>
      </c>
      <c r="C5" s="9" t="s">
        <v>11</v>
      </c>
      <c r="D5" s="9" t="s">
        <v>36</v>
      </c>
      <c r="M5" s="4" t="s">
        <v>24</v>
      </c>
    </row>
    <row r="6" spans="1:13" x14ac:dyDescent="0.25">
      <c r="A6" s="6" t="s">
        <v>33</v>
      </c>
      <c r="B6" s="8">
        <f>B21</f>
        <v>3486.6185214168527</v>
      </c>
      <c r="C6" s="6" t="s">
        <v>10</v>
      </c>
      <c r="D6" s="6" t="s">
        <v>32</v>
      </c>
    </row>
    <row r="7" spans="1:13" x14ac:dyDescent="0.25">
      <c r="A7" s="6" t="s">
        <v>40</v>
      </c>
      <c r="B7" s="8">
        <f>B11*B16*B18*(-(0.5*SIN(B23)^2-0.5*SIN(B22)^2)+B10*(0.5*(B23-B22))-0.25*(SIN(2*B23)-SIN(2*B22)))/SIN(RADIANS(90))+B26</f>
        <v>5772.1149640526519</v>
      </c>
      <c r="C7" s="6" t="s">
        <v>11</v>
      </c>
      <c r="D7" s="6" t="s">
        <v>32</v>
      </c>
    </row>
    <row r="8" spans="1:13" x14ac:dyDescent="0.25">
      <c r="A8" s="6" t="s">
        <v>39</v>
      </c>
      <c r="B8" s="8">
        <f>((B11*B16*B18*(-B10*(0.5*SIN(B23)^2-0.5*SIN(B22)^2)+(0.5*(B23-B22))-0.25*(SIN(2*B23)-SIN(2*B22)))/SIN(RADIANS(90)))-B21)+B27</f>
        <v>2171.2793753771866</v>
      </c>
      <c r="C8" s="6" t="s">
        <v>11</v>
      </c>
      <c r="D8" s="6" t="s">
        <v>32</v>
      </c>
    </row>
    <row r="9" spans="1:13" x14ac:dyDescent="0.25">
      <c r="A9" s="6" t="s">
        <v>12</v>
      </c>
      <c r="B9" s="8"/>
      <c r="C9" s="6"/>
      <c r="D9" s="6" t="s">
        <v>50</v>
      </c>
    </row>
    <row r="10" spans="1:13" x14ac:dyDescent="0.25">
      <c r="A10" s="6" t="s">
        <v>46</v>
      </c>
      <c r="B10" s="7">
        <v>0.4</v>
      </c>
      <c r="C10" s="6"/>
      <c r="D10" s="6" t="s">
        <v>49</v>
      </c>
      <c r="J10" s="3"/>
    </row>
    <row r="11" spans="1:13" x14ac:dyDescent="0.25">
      <c r="A11" s="6" t="s">
        <v>43</v>
      </c>
      <c r="B11" s="7">
        <v>0.05</v>
      </c>
      <c r="C11" s="6" t="s">
        <v>17</v>
      </c>
      <c r="D11" s="6" t="s">
        <v>52</v>
      </c>
    </row>
    <row r="12" spans="1:13" x14ac:dyDescent="0.25">
      <c r="A12" s="11" t="s">
        <v>44</v>
      </c>
      <c r="B12" s="7">
        <v>55</v>
      </c>
      <c r="C12" s="11" t="s">
        <v>41</v>
      </c>
      <c r="D12" s="6" t="s">
        <v>53</v>
      </c>
    </row>
    <row r="13" spans="1:13" x14ac:dyDescent="0.25">
      <c r="A13" s="11" t="s">
        <v>45</v>
      </c>
      <c r="B13" s="7">
        <v>125</v>
      </c>
      <c r="C13" s="11" t="s">
        <v>41</v>
      </c>
      <c r="D13" s="6" t="s">
        <v>51</v>
      </c>
    </row>
    <row r="14" spans="1:13" x14ac:dyDescent="0.25">
      <c r="A14" s="11" t="s">
        <v>16</v>
      </c>
      <c r="B14" s="7">
        <v>0.25</v>
      </c>
      <c r="C14" s="6" t="s">
        <v>17</v>
      </c>
      <c r="D14" s="6" t="s">
        <v>51</v>
      </c>
    </row>
    <row r="15" spans="1:13" x14ac:dyDescent="0.25">
      <c r="A15" s="11" t="s">
        <v>15</v>
      </c>
      <c r="B15" s="7">
        <v>0.15</v>
      </c>
      <c r="C15" s="6" t="s">
        <v>17</v>
      </c>
      <c r="D15" s="6" t="s">
        <v>51</v>
      </c>
    </row>
    <row r="16" spans="1:13" x14ac:dyDescent="0.25">
      <c r="A16" s="11" t="s">
        <v>18</v>
      </c>
      <c r="B16" s="7">
        <v>0.1</v>
      </c>
      <c r="C16" s="6" t="s">
        <v>17</v>
      </c>
      <c r="D16" s="6" t="s">
        <v>51</v>
      </c>
    </row>
    <row r="17" spans="1:4" x14ac:dyDescent="0.25">
      <c r="A17" s="6" t="s">
        <v>19</v>
      </c>
      <c r="B17" s="7">
        <v>90</v>
      </c>
      <c r="C17" s="6" t="s">
        <v>26</v>
      </c>
      <c r="D17" s="6" t="s">
        <v>32</v>
      </c>
    </row>
    <row r="18" spans="1:4" x14ac:dyDescent="0.25">
      <c r="A18" s="6" t="s">
        <v>48</v>
      </c>
      <c r="B18" s="7">
        <f>1500000</f>
        <v>1500000</v>
      </c>
      <c r="C18" s="6" t="s">
        <v>25</v>
      </c>
      <c r="D18" s="6" t="s">
        <v>32</v>
      </c>
    </row>
    <row r="19" spans="1:4" x14ac:dyDescent="0.25">
      <c r="A19" s="11" t="s">
        <v>21</v>
      </c>
      <c r="B19" s="8">
        <f>B11*B16*B15*B18*(0.5*(RADIANS(B13-B12))-0.25*(SIN(2*RADIANS(B13))-SIN(2*RADIANS(B12))))/SIN(RADIANS(90))</f>
        <v>1215.800492164841</v>
      </c>
      <c r="C19" s="6" t="s">
        <v>23</v>
      </c>
      <c r="D19" s="6" t="s">
        <v>54</v>
      </c>
    </row>
    <row r="20" spans="1:4" x14ac:dyDescent="0.25">
      <c r="A20" s="11" t="s">
        <v>22</v>
      </c>
      <c r="B20" s="8">
        <f>B10*B11*B16*B18*(-B16*(COS(RADIANS(B13))-COS(RADIANS(B12))))-(0.5*B15*(SIN(RADIANS(B13))^2-SIN(RADIANS(B12))^2))</f>
        <v>344.14586181062782</v>
      </c>
      <c r="C20" s="6" t="s">
        <v>23</v>
      </c>
      <c r="D20" s="6" t="s">
        <v>54</v>
      </c>
    </row>
    <row r="21" spans="1:4" x14ac:dyDescent="0.25">
      <c r="A21" s="11" t="s">
        <v>28</v>
      </c>
      <c r="B21" s="8">
        <f>(B19-B20)/B14</f>
        <v>3486.6185214168527</v>
      </c>
      <c r="C21" s="6" t="s">
        <v>11</v>
      </c>
      <c r="D21" s="6" t="s">
        <v>54</v>
      </c>
    </row>
    <row r="22" spans="1:4" x14ac:dyDescent="0.25">
      <c r="A22" s="11" t="s">
        <v>13</v>
      </c>
      <c r="B22" s="8">
        <f>RADIANS(B12)</f>
        <v>0.95993108859688125</v>
      </c>
      <c r="C22" s="6" t="s">
        <v>42</v>
      </c>
      <c r="D22" s="6" t="s">
        <v>55</v>
      </c>
    </row>
    <row r="23" spans="1:4" x14ac:dyDescent="0.25">
      <c r="A23" s="11" t="s">
        <v>14</v>
      </c>
      <c r="B23" s="8">
        <f>RADIANS(B13)</f>
        <v>2.1816615649929121</v>
      </c>
      <c r="C23" s="6" t="s">
        <v>42</v>
      </c>
      <c r="D23" s="6" t="s">
        <v>55</v>
      </c>
    </row>
    <row r="24" spans="1:4" x14ac:dyDescent="0.25">
      <c r="A24" s="11" t="s">
        <v>47</v>
      </c>
      <c r="B24" s="8">
        <v>192314</v>
      </c>
      <c r="C24" s="6" t="s">
        <v>31</v>
      </c>
      <c r="D24" s="6" t="s">
        <v>56</v>
      </c>
    </row>
    <row r="25" spans="1:4" x14ac:dyDescent="0.25">
      <c r="A25" s="11" t="s">
        <v>29</v>
      </c>
      <c r="B25" s="8">
        <f>B10*B11*B16^2*B24*(COS(B22)-COS(B23))/SIN(RADIANS(B17))</f>
        <v>44.122711512166056</v>
      </c>
      <c r="C25" s="6" t="s">
        <v>23</v>
      </c>
      <c r="D25" s="6" t="s">
        <v>57</v>
      </c>
    </row>
    <row r="26" spans="1:4" x14ac:dyDescent="0.25">
      <c r="A26" s="6" t="s">
        <v>37</v>
      </c>
      <c r="B26" s="8">
        <f>(B11*B16*B24*(-(0.5*(SIN(B23)^2-SIN(B22)^2))+B10*(0.5*(B23-B22)-0.25*(SIN(2*B23)-SIN(2*B22)))))/SIN(RADIANS(B17))</f>
        <v>415.67192151144758</v>
      </c>
      <c r="C26" s="6" t="s">
        <v>11</v>
      </c>
      <c r="D26" s="6" t="s">
        <v>54</v>
      </c>
    </row>
    <row r="27" spans="1:4" x14ac:dyDescent="0.25">
      <c r="A27" s="6" t="s">
        <v>38</v>
      </c>
      <c r="B27" s="8">
        <f>((B11*B16*B24*(-B10*0.5*(SIN(B23)^2-SIN(B22)^2)+(0.5*(B23-B22)-0.25*(SIN(2*B23)-SIN(2*B22)))))/SIN(RADIANS(B17)))-B21</f>
        <v>-2447.4387176382343</v>
      </c>
      <c r="C27" s="6" t="s">
        <v>11</v>
      </c>
      <c r="D27" s="6" t="s">
        <v>54</v>
      </c>
    </row>
    <row r="39" spans="1:1" x14ac:dyDescent="0.25">
      <c r="A39" t="s">
        <v>20</v>
      </c>
    </row>
    <row r="40" spans="1:1" x14ac:dyDescent="0.25">
      <c r="A40" t="s">
        <v>1</v>
      </c>
    </row>
    <row r="41" spans="1:1" ht="15.75" x14ac:dyDescent="0.25">
      <c r="A41" s="1" t="s">
        <v>0</v>
      </c>
    </row>
    <row r="42" spans="1:1" ht="15.75" x14ac:dyDescent="0.25">
      <c r="A42" s="2" t="s">
        <v>2</v>
      </c>
    </row>
    <row r="43" spans="1:1" ht="15.75" x14ac:dyDescent="0.25">
      <c r="A43" s="2" t="s">
        <v>3</v>
      </c>
    </row>
    <row r="44" spans="1:1" x14ac:dyDescent="0.25">
      <c r="A44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Cabrera</dc:creator>
  <cp:lastModifiedBy>Rolando Cabrera</cp:lastModifiedBy>
  <dcterms:created xsi:type="dcterms:W3CDTF">2015-06-05T18:17:20Z</dcterms:created>
  <dcterms:modified xsi:type="dcterms:W3CDTF">2020-06-09T18:08:22Z</dcterms:modified>
</cp:coreProperties>
</file>