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i\Documents\dependability_final_exercise\"/>
    </mc:Choice>
  </mc:AlternateContent>
  <xr:revisionPtr revIDLastSave="0" documentId="13_ncr:1_{4FFAC47E-6E01-4F74-86D2-5539F2E39D1C}" xr6:coauthVersionLast="46" xr6:coauthVersionMax="46" xr10:uidLastSave="{00000000-0000-0000-0000-000000000000}"/>
  <bookViews>
    <workbookView xWindow="-120" yWindow="-120" windowWidth="29040" windowHeight="14790" activeTab="4" xr2:uid="{00000000-000D-0000-FFFF-FFFF00000000}"/>
  </bookViews>
  <sheets>
    <sheet name="Q1" sheetId="5" r:id="rId1"/>
    <sheet name="Q2&amp;3" sheetId="6" r:id="rId2"/>
    <sheet name="Q4" sheetId="7" r:id="rId3"/>
    <sheet name="Q5" sheetId="8" r:id="rId4"/>
    <sheet name="Q6" sheetId="9" r:id="rId5"/>
  </sheets>
  <definedNames>
    <definedName name="_xlnm.Print_Area" localSheetId="0">'Q1'!$C$20:$L$22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9" l="1"/>
  <c r="F75" i="9"/>
  <c r="C76" i="9"/>
  <c r="C75" i="9"/>
  <c r="D54" i="9"/>
  <c r="D53" i="9"/>
  <c r="D50" i="9"/>
  <c r="T122" i="7"/>
  <c r="S122" i="7"/>
  <c r="P122" i="7"/>
  <c r="O122" i="7"/>
  <c r="L122" i="7"/>
  <c r="K122" i="7"/>
  <c r="H122" i="7"/>
  <c r="G122" i="7"/>
  <c r="D122" i="7"/>
  <c r="C122" i="7"/>
  <c r="K145" i="7"/>
  <c r="E64" i="5"/>
  <c r="E65" i="5"/>
  <c r="E66" i="5"/>
  <c r="E63" i="5"/>
  <c r="E62" i="5"/>
  <c r="D63" i="5"/>
  <c r="D64" i="5"/>
  <c r="D65" i="5"/>
  <c r="D66" i="5"/>
  <c r="D62" i="5"/>
  <c r="C62" i="5"/>
  <c r="C63" i="5"/>
  <c r="C66" i="5"/>
  <c r="C65" i="5"/>
  <c r="C64" i="5"/>
  <c r="E56" i="5"/>
  <c r="E57" i="5"/>
  <c r="E58" i="5"/>
  <c r="E55" i="5"/>
  <c r="E54" i="5"/>
  <c r="D55" i="5"/>
  <c r="D56" i="5"/>
  <c r="D57" i="5"/>
  <c r="D58" i="5"/>
  <c r="D54" i="5"/>
  <c r="C55" i="5"/>
  <c r="C54" i="5"/>
  <c r="C58" i="5"/>
  <c r="C57" i="5"/>
  <c r="C56" i="5"/>
  <c r="L30" i="5"/>
  <c r="L33" i="5"/>
  <c r="L31" i="5"/>
  <c r="K43" i="6"/>
  <c r="K42" i="6"/>
  <c r="C77" i="9"/>
  <c r="C54" i="9"/>
  <c r="C53" i="9"/>
  <c r="C52" i="9"/>
  <c r="C51" i="9"/>
  <c r="C50" i="9"/>
  <c r="K26" i="9"/>
  <c r="I22" i="9"/>
  <c r="I26" i="9" s="1"/>
  <c r="G22" i="9"/>
  <c r="G26" i="9" s="1"/>
  <c r="E22" i="9"/>
  <c r="E26" i="9" s="1"/>
  <c r="C22" i="9"/>
  <c r="C26" i="9" s="1"/>
  <c r="K20" i="9"/>
  <c r="I20" i="9"/>
  <c r="G20" i="9"/>
  <c r="E20" i="9"/>
  <c r="C20" i="9"/>
  <c r="C39" i="8"/>
  <c r="B62" i="8"/>
  <c r="F36" i="8"/>
  <c r="F35" i="8"/>
  <c r="F34" i="8"/>
  <c r="E36" i="8"/>
  <c r="E35" i="8"/>
  <c r="E34" i="8"/>
  <c r="D36" i="8"/>
  <c r="D35" i="8"/>
  <c r="D34" i="8"/>
  <c r="C36" i="8"/>
  <c r="C35" i="8"/>
  <c r="C34" i="8"/>
  <c r="B36" i="8"/>
  <c r="B35" i="8"/>
  <c r="B34" i="8"/>
  <c r="F32" i="8"/>
  <c r="F31" i="8"/>
  <c r="E32" i="8"/>
  <c r="D32" i="8"/>
  <c r="C32" i="8"/>
  <c r="B32" i="8"/>
  <c r="K26" i="8"/>
  <c r="I22" i="8"/>
  <c r="I26" i="8" s="1"/>
  <c r="G22" i="8"/>
  <c r="G26" i="8" s="1"/>
  <c r="E22" i="8"/>
  <c r="E26" i="8" s="1"/>
  <c r="C22" i="8"/>
  <c r="C26" i="8" s="1"/>
  <c r="K20" i="8"/>
  <c r="I20" i="8"/>
  <c r="G20" i="8"/>
  <c r="E20" i="8"/>
  <c r="C20" i="8"/>
  <c r="B104" i="7"/>
  <c r="J91" i="7"/>
  <c r="J92" i="7"/>
  <c r="J93" i="7"/>
  <c r="J94" i="7"/>
  <c r="J95" i="7"/>
  <c r="L65" i="7"/>
  <c r="L66" i="7"/>
  <c r="L67" i="7"/>
  <c r="L68" i="7"/>
  <c r="L69" i="7"/>
  <c r="L70" i="7"/>
  <c r="L71" i="7"/>
  <c r="L72" i="7"/>
  <c r="L73" i="7"/>
  <c r="L74" i="7"/>
  <c r="L75" i="7"/>
  <c r="K65" i="7"/>
  <c r="P65" i="7" s="1"/>
  <c r="K66" i="7"/>
  <c r="P66" i="7" s="1"/>
  <c r="K67" i="7"/>
  <c r="P67" i="7" s="1"/>
  <c r="K68" i="7"/>
  <c r="P68" i="7" s="1"/>
  <c r="K69" i="7"/>
  <c r="P69" i="7" s="1"/>
  <c r="K70" i="7"/>
  <c r="P70" i="7" s="1"/>
  <c r="K71" i="7"/>
  <c r="P71" i="7" s="1"/>
  <c r="K72" i="7"/>
  <c r="P72" i="7" s="1"/>
  <c r="K73" i="7"/>
  <c r="P73" i="7" s="1"/>
  <c r="K74" i="7"/>
  <c r="P74" i="7" s="1"/>
  <c r="K75" i="7"/>
  <c r="P75" i="7" s="1"/>
  <c r="L64" i="7"/>
  <c r="M64" i="7" s="1"/>
  <c r="K64" i="7"/>
  <c r="P64" i="7" s="1"/>
  <c r="P76" i="7" s="1"/>
  <c r="D65" i="7"/>
  <c r="D66" i="7"/>
  <c r="D67" i="7"/>
  <c r="D68" i="7"/>
  <c r="D69" i="7"/>
  <c r="D70" i="7"/>
  <c r="D71" i="7"/>
  <c r="D72" i="7"/>
  <c r="D73" i="7"/>
  <c r="D74" i="7"/>
  <c r="D75" i="7"/>
  <c r="D64" i="7"/>
  <c r="E64" i="7" s="1"/>
  <c r="C65" i="7"/>
  <c r="H65" i="7" s="1"/>
  <c r="C66" i="7"/>
  <c r="H66" i="7" s="1"/>
  <c r="C67" i="7"/>
  <c r="H67" i="7" s="1"/>
  <c r="C68" i="7"/>
  <c r="H68" i="7" s="1"/>
  <c r="C69" i="7"/>
  <c r="H69" i="7" s="1"/>
  <c r="C70" i="7"/>
  <c r="H70" i="7" s="1"/>
  <c r="C71" i="7"/>
  <c r="H71" i="7" s="1"/>
  <c r="C72" i="7"/>
  <c r="H72" i="7" s="1"/>
  <c r="C73" i="7"/>
  <c r="H73" i="7" s="1"/>
  <c r="C74" i="7"/>
  <c r="H74" i="7" s="1"/>
  <c r="C75" i="7"/>
  <c r="H75" i="7" s="1"/>
  <c r="C64" i="7"/>
  <c r="H64" i="7" s="1"/>
  <c r="H76" i="7" s="1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E44" i="7"/>
  <c r="F44" i="7" s="1"/>
  <c r="E45" i="7"/>
  <c r="F45" i="7" s="1"/>
  <c r="E46" i="7"/>
  <c r="F46" i="7" s="1"/>
  <c r="E47" i="7"/>
  <c r="F47" i="7" s="1"/>
  <c r="E48" i="7"/>
  <c r="F48" i="7" s="1"/>
  <c r="E49" i="7"/>
  <c r="F49" i="7" s="1"/>
  <c r="E50" i="7"/>
  <c r="F50" i="7" s="1"/>
  <c r="E51" i="7"/>
  <c r="F51" i="7" s="1"/>
  <c r="E52" i="7"/>
  <c r="F52" i="7" s="1"/>
  <c r="E53" i="7"/>
  <c r="F53" i="7" s="1"/>
  <c r="E54" i="7"/>
  <c r="F54" i="7" s="1"/>
  <c r="E55" i="7"/>
  <c r="F55" i="7" s="1"/>
  <c r="H44" i="7"/>
  <c r="H45" i="7"/>
  <c r="H46" i="7"/>
  <c r="H47" i="7"/>
  <c r="H48" i="7"/>
  <c r="H49" i="7"/>
  <c r="H50" i="7"/>
  <c r="H51" i="7"/>
  <c r="H52" i="7"/>
  <c r="H53" i="7"/>
  <c r="H54" i="7"/>
  <c r="H55" i="7"/>
  <c r="H57" i="7"/>
  <c r="T45" i="7"/>
  <c r="T46" i="7"/>
  <c r="T47" i="7"/>
  <c r="T48" i="7"/>
  <c r="T49" i="7"/>
  <c r="T50" i="7"/>
  <c r="T51" i="7"/>
  <c r="T52" i="7"/>
  <c r="T53" i="7"/>
  <c r="T54" i="7"/>
  <c r="T55" i="7"/>
  <c r="S45" i="7"/>
  <c r="X45" i="7" s="1"/>
  <c r="S46" i="7"/>
  <c r="X46" i="7" s="1"/>
  <c r="S47" i="7"/>
  <c r="X47" i="7" s="1"/>
  <c r="S48" i="7"/>
  <c r="X48" i="7" s="1"/>
  <c r="S49" i="7"/>
  <c r="X49" i="7" s="1"/>
  <c r="S50" i="7"/>
  <c r="X50" i="7" s="1"/>
  <c r="S51" i="7"/>
  <c r="X51" i="7" s="1"/>
  <c r="S52" i="7"/>
  <c r="X52" i="7" s="1"/>
  <c r="S53" i="7"/>
  <c r="X53" i="7" s="1"/>
  <c r="S54" i="7"/>
  <c r="X54" i="7" s="1"/>
  <c r="S55" i="7"/>
  <c r="X55" i="7" s="1"/>
  <c r="T44" i="7"/>
  <c r="U44" i="7" s="1"/>
  <c r="S44" i="7"/>
  <c r="X44" i="7" s="1"/>
  <c r="X56" i="7" s="1"/>
  <c r="L45" i="7"/>
  <c r="L46" i="7"/>
  <c r="L47" i="7"/>
  <c r="L48" i="7"/>
  <c r="L49" i="7"/>
  <c r="L50" i="7"/>
  <c r="L51" i="7"/>
  <c r="L52" i="7"/>
  <c r="L53" i="7"/>
  <c r="L54" i="7"/>
  <c r="L55" i="7"/>
  <c r="L44" i="7"/>
  <c r="M44" i="7" s="1"/>
  <c r="K45" i="7"/>
  <c r="P45" i="7" s="1"/>
  <c r="K46" i="7"/>
  <c r="P46" i="7" s="1"/>
  <c r="K47" i="7"/>
  <c r="P47" i="7" s="1"/>
  <c r="K48" i="7"/>
  <c r="P48" i="7" s="1"/>
  <c r="K49" i="7"/>
  <c r="P49" i="7" s="1"/>
  <c r="K50" i="7"/>
  <c r="P50" i="7" s="1"/>
  <c r="K51" i="7"/>
  <c r="P51" i="7" s="1"/>
  <c r="K52" i="7"/>
  <c r="P52" i="7" s="1"/>
  <c r="K53" i="7"/>
  <c r="P53" i="7" s="1"/>
  <c r="K54" i="7"/>
  <c r="P54" i="7" s="1"/>
  <c r="K55" i="7"/>
  <c r="P55" i="7" s="1"/>
  <c r="K44" i="7"/>
  <c r="P44" i="7" s="1"/>
  <c r="P56" i="7" s="1"/>
  <c r="H56" i="7"/>
  <c r="H58" i="7" s="1"/>
  <c r="H59" i="7" s="1"/>
  <c r="H60" i="7" s="1"/>
  <c r="D83" i="7" s="1"/>
  <c r="K26" i="7"/>
  <c r="I22" i="7"/>
  <c r="I26" i="7" s="1"/>
  <c r="G22" i="7"/>
  <c r="G26" i="7" s="1"/>
  <c r="E22" i="7"/>
  <c r="E26" i="7" s="1"/>
  <c r="C22" i="7"/>
  <c r="C26" i="7" s="1"/>
  <c r="K20" i="7"/>
  <c r="I20" i="7"/>
  <c r="G20" i="7"/>
  <c r="E20" i="7"/>
  <c r="C20" i="7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29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29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29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29" i="6"/>
  <c r="D182" i="6"/>
  <c r="D183" i="6"/>
  <c r="D184" i="6"/>
  <c r="D185" i="6"/>
  <c r="D186" i="6"/>
  <c r="D187" i="6"/>
  <c r="D188" i="6"/>
  <c r="D189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29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29" i="6"/>
  <c r="B185" i="6"/>
  <c r="B186" i="6"/>
  <c r="B187" i="6"/>
  <c r="B188" i="6"/>
  <c r="B189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30" i="6"/>
  <c r="K119" i="6"/>
  <c r="K118" i="6"/>
  <c r="K111" i="6"/>
  <c r="K112" i="6"/>
  <c r="K113" i="6"/>
  <c r="K114" i="6"/>
  <c r="K115" i="6"/>
  <c r="K116" i="6"/>
  <c r="K117" i="6"/>
  <c r="K110" i="6"/>
  <c r="J110" i="6"/>
  <c r="J111" i="6"/>
  <c r="J112" i="6"/>
  <c r="J113" i="6"/>
  <c r="J114" i="6"/>
  <c r="J115" i="6"/>
  <c r="J116" i="6"/>
  <c r="J117" i="6"/>
  <c r="I110" i="6"/>
  <c r="I111" i="6"/>
  <c r="I112" i="6"/>
  <c r="I113" i="6"/>
  <c r="I114" i="6"/>
  <c r="I115" i="6"/>
  <c r="I116" i="6"/>
  <c r="I117" i="6"/>
  <c r="H121" i="6"/>
  <c r="H119" i="6"/>
  <c r="H107" i="6"/>
  <c r="H108" i="6"/>
  <c r="H109" i="6"/>
  <c r="H110" i="6"/>
  <c r="H111" i="6"/>
  <c r="H112" i="6"/>
  <c r="H113" i="6"/>
  <c r="H114" i="6"/>
  <c r="H115" i="6"/>
  <c r="H116" i="6"/>
  <c r="H117" i="6"/>
  <c r="H106" i="6"/>
  <c r="G107" i="6"/>
  <c r="G108" i="6"/>
  <c r="G109" i="6"/>
  <c r="G110" i="6"/>
  <c r="G111" i="6"/>
  <c r="G112" i="6"/>
  <c r="G113" i="6"/>
  <c r="G114" i="6"/>
  <c r="G115" i="6"/>
  <c r="G116" i="6"/>
  <c r="G117" i="6"/>
  <c r="G106" i="6"/>
  <c r="E107" i="6"/>
  <c r="E108" i="6"/>
  <c r="E109" i="6"/>
  <c r="E110" i="6"/>
  <c r="E111" i="6"/>
  <c r="E112" i="6"/>
  <c r="E113" i="6"/>
  <c r="E114" i="6"/>
  <c r="E115" i="6"/>
  <c r="E116" i="6"/>
  <c r="E117" i="6"/>
  <c r="E106" i="6"/>
  <c r="D108" i="6"/>
  <c r="D109" i="6"/>
  <c r="D110" i="6"/>
  <c r="D111" i="6"/>
  <c r="D112" i="6"/>
  <c r="D113" i="6"/>
  <c r="D114" i="6"/>
  <c r="D115" i="6"/>
  <c r="D116" i="6"/>
  <c r="D117" i="6"/>
  <c r="D107" i="6"/>
  <c r="D106" i="6"/>
  <c r="C107" i="6"/>
  <c r="C108" i="6"/>
  <c r="C109" i="6"/>
  <c r="C110" i="6"/>
  <c r="C111" i="6"/>
  <c r="C112" i="6"/>
  <c r="C113" i="6"/>
  <c r="C114" i="6"/>
  <c r="C115" i="6"/>
  <c r="C116" i="6"/>
  <c r="C117" i="6"/>
  <c r="C106" i="6"/>
  <c r="B107" i="6"/>
  <c r="B108" i="6"/>
  <c r="B109" i="6"/>
  <c r="B110" i="6"/>
  <c r="B111" i="6"/>
  <c r="B112" i="6"/>
  <c r="B113" i="6"/>
  <c r="B114" i="6"/>
  <c r="B115" i="6"/>
  <c r="B116" i="6"/>
  <c r="B117" i="6"/>
  <c r="B106" i="6"/>
  <c r="K100" i="6"/>
  <c r="K99" i="6"/>
  <c r="K88" i="6"/>
  <c r="K89" i="6"/>
  <c r="K90" i="6"/>
  <c r="K91" i="6"/>
  <c r="K92" i="6"/>
  <c r="K93" i="6"/>
  <c r="K94" i="6"/>
  <c r="K95" i="6"/>
  <c r="K96" i="6"/>
  <c r="K97" i="6"/>
  <c r="K98" i="6"/>
  <c r="K87" i="6"/>
  <c r="J88" i="6"/>
  <c r="J89" i="6"/>
  <c r="J90" i="6"/>
  <c r="J91" i="6"/>
  <c r="J92" i="6"/>
  <c r="J93" i="6"/>
  <c r="J94" i="6"/>
  <c r="J95" i="6"/>
  <c r="J96" i="6"/>
  <c r="J97" i="6"/>
  <c r="J98" i="6"/>
  <c r="J87" i="6"/>
  <c r="I88" i="6"/>
  <c r="I89" i="6"/>
  <c r="I90" i="6"/>
  <c r="I91" i="6"/>
  <c r="I92" i="6"/>
  <c r="I93" i="6"/>
  <c r="I94" i="6"/>
  <c r="I95" i="6"/>
  <c r="I96" i="6"/>
  <c r="I97" i="6"/>
  <c r="I98" i="6"/>
  <c r="I87" i="6"/>
  <c r="H102" i="6"/>
  <c r="H100" i="6"/>
  <c r="H88" i="6"/>
  <c r="H89" i="6"/>
  <c r="H90" i="6"/>
  <c r="H91" i="6"/>
  <c r="H92" i="6"/>
  <c r="H93" i="6"/>
  <c r="H94" i="6"/>
  <c r="H95" i="6"/>
  <c r="H96" i="6"/>
  <c r="H97" i="6"/>
  <c r="H98" i="6"/>
  <c r="H87" i="6"/>
  <c r="G88" i="6"/>
  <c r="G89" i="6"/>
  <c r="G90" i="6"/>
  <c r="G91" i="6"/>
  <c r="G92" i="6"/>
  <c r="G93" i="6"/>
  <c r="G94" i="6"/>
  <c r="G95" i="6"/>
  <c r="G96" i="6"/>
  <c r="G97" i="6"/>
  <c r="G98" i="6"/>
  <c r="G87" i="6"/>
  <c r="E88" i="6"/>
  <c r="E89" i="6"/>
  <c r="E90" i="6"/>
  <c r="E91" i="6"/>
  <c r="E92" i="6"/>
  <c r="E93" i="6"/>
  <c r="E94" i="6"/>
  <c r="E95" i="6"/>
  <c r="E96" i="6"/>
  <c r="E97" i="6"/>
  <c r="E98" i="6"/>
  <c r="E87" i="6"/>
  <c r="D89" i="6"/>
  <c r="D90" i="6"/>
  <c r="D91" i="6"/>
  <c r="D92" i="6"/>
  <c r="D93" i="6"/>
  <c r="D94" i="6"/>
  <c r="D95" i="6"/>
  <c r="D96" i="6"/>
  <c r="D97" i="6"/>
  <c r="D98" i="6"/>
  <c r="D88" i="6"/>
  <c r="D87" i="6"/>
  <c r="C88" i="6"/>
  <c r="C89" i="6"/>
  <c r="C90" i="6"/>
  <c r="C91" i="6"/>
  <c r="C92" i="6"/>
  <c r="C93" i="6"/>
  <c r="C94" i="6"/>
  <c r="C95" i="6"/>
  <c r="C96" i="6"/>
  <c r="C97" i="6"/>
  <c r="C98" i="6"/>
  <c r="C87" i="6"/>
  <c r="B88" i="6"/>
  <c r="B89" i="6"/>
  <c r="B90" i="6"/>
  <c r="B91" i="6"/>
  <c r="B92" i="6"/>
  <c r="B93" i="6"/>
  <c r="B94" i="6"/>
  <c r="B95" i="6"/>
  <c r="B96" i="6"/>
  <c r="B97" i="6"/>
  <c r="B98" i="6"/>
  <c r="B87" i="6"/>
  <c r="K81" i="6"/>
  <c r="K80" i="6"/>
  <c r="K69" i="6"/>
  <c r="K70" i="6"/>
  <c r="K71" i="6"/>
  <c r="K72" i="6"/>
  <c r="K73" i="6"/>
  <c r="K74" i="6"/>
  <c r="K75" i="6"/>
  <c r="K76" i="6"/>
  <c r="K77" i="6"/>
  <c r="K78" i="6"/>
  <c r="K79" i="6"/>
  <c r="H80" i="6"/>
  <c r="H81" i="6" s="1"/>
  <c r="H83" i="6" s="1"/>
  <c r="C69" i="6"/>
  <c r="C70" i="6"/>
  <c r="C71" i="6"/>
  <c r="C72" i="6"/>
  <c r="C73" i="6"/>
  <c r="C74" i="6"/>
  <c r="C75" i="6"/>
  <c r="C76" i="6"/>
  <c r="C77" i="6"/>
  <c r="C78" i="6"/>
  <c r="C79" i="6"/>
  <c r="C68" i="6"/>
  <c r="D68" i="6" s="1"/>
  <c r="B69" i="6"/>
  <c r="I69" i="6" s="1"/>
  <c r="J69" i="6" s="1"/>
  <c r="B70" i="6"/>
  <c r="I70" i="6" s="1"/>
  <c r="J70" i="6" s="1"/>
  <c r="B71" i="6"/>
  <c r="I71" i="6" s="1"/>
  <c r="J71" i="6" s="1"/>
  <c r="B72" i="6"/>
  <c r="I72" i="6" s="1"/>
  <c r="J72" i="6" s="1"/>
  <c r="B73" i="6"/>
  <c r="I73" i="6" s="1"/>
  <c r="J73" i="6" s="1"/>
  <c r="B74" i="6"/>
  <c r="I74" i="6" s="1"/>
  <c r="J74" i="6" s="1"/>
  <c r="B75" i="6"/>
  <c r="I75" i="6" s="1"/>
  <c r="J75" i="6" s="1"/>
  <c r="B76" i="6"/>
  <c r="I76" i="6" s="1"/>
  <c r="J76" i="6" s="1"/>
  <c r="B77" i="6"/>
  <c r="I77" i="6" s="1"/>
  <c r="J77" i="6" s="1"/>
  <c r="B78" i="6"/>
  <c r="I78" i="6" s="1"/>
  <c r="J78" i="6" s="1"/>
  <c r="B79" i="6"/>
  <c r="I79" i="6" s="1"/>
  <c r="J79" i="6" s="1"/>
  <c r="B68" i="6"/>
  <c r="I68" i="6" s="1"/>
  <c r="J68" i="6" s="1"/>
  <c r="H63" i="6"/>
  <c r="H62" i="6"/>
  <c r="H64" i="6" s="1"/>
  <c r="C50" i="6"/>
  <c r="C51" i="6"/>
  <c r="C52" i="6"/>
  <c r="C53" i="6"/>
  <c r="C54" i="6"/>
  <c r="C55" i="6"/>
  <c r="C56" i="6"/>
  <c r="C57" i="6"/>
  <c r="C58" i="6"/>
  <c r="C59" i="6"/>
  <c r="C60" i="6"/>
  <c r="C49" i="6"/>
  <c r="D49" i="6" s="1"/>
  <c r="B50" i="6"/>
  <c r="I50" i="6" s="1"/>
  <c r="J50" i="6" s="1"/>
  <c r="B51" i="6"/>
  <c r="I51" i="6" s="1"/>
  <c r="J51" i="6" s="1"/>
  <c r="B52" i="6"/>
  <c r="I52" i="6" s="1"/>
  <c r="J52" i="6" s="1"/>
  <c r="B53" i="6"/>
  <c r="I53" i="6" s="1"/>
  <c r="J53" i="6" s="1"/>
  <c r="B54" i="6"/>
  <c r="I54" i="6" s="1"/>
  <c r="J54" i="6" s="1"/>
  <c r="B55" i="6"/>
  <c r="I55" i="6" s="1"/>
  <c r="J55" i="6" s="1"/>
  <c r="B56" i="6"/>
  <c r="I56" i="6" s="1"/>
  <c r="J56" i="6" s="1"/>
  <c r="B57" i="6"/>
  <c r="I57" i="6" s="1"/>
  <c r="J57" i="6" s="1"/>
  <c r="B58" i="6"/>
  <c r="I58" i="6" s="1"/>
  <c r="J58" i="6" s="1"/>
  <c r="B59" i="6"/>
  <c r="I59" i="6" s="1"/>
  <c r="J59" i="6" s="1"/>
  <c r="B60" i="6"/>
  <c r="I60" i="6" s="1"/>
  <c r="J60" i="6" s="1"/>
  <c r="B49" i="6"/>
  <c r="I49" i="6" s="1"/>
  <c r="J49" i="6" s="1"/>
  <c r="H44" i="6"/>
  <c r="H43" i="6"/>
  <c r="H45" i="6" s="1"/>
  <c r="C41" i="6"/>
  <c r="C31" i="6"/>
  <c r="C32" i="6"/>
  <c r="C33" i="6"/>
  <c r="C34" i="6"/>
  <c r="C35" i="6"/>
  <c r="C36" i="6"/>
  <c r="C37" i="6"/>
  <c r="C38" i="6"/>
  <c r="C39" i="6"/>
  <c r="C40" i="6"/>
  <c r="C30" i="6"/>
  <c r="D30" i="6" s="1"/>
  <c r="B41" i="6"/>
  <c r="I41" i="6" s="1"/>
  <c r="J41" i="6" s="1"/>
  <c r="B31" i="6"/>
  <c r="I31" i="6" s="1"/>
  <c r="J31" i="6" s="1"/>
  <c r="B32" i="6"/>
  <c r="I32" i="6" s="1"/>
  <c r="J32" i="6" s="1"/>
  <c r="B33" i="6"/>
  <c r="I33" i="6" s="1"/>
  <c r="J33" i="6" s="1"/>
  <c r="B34" i="6"/>
  <c r="I34" i="6" s="1"/>
  <c r="J34" i="6" s="1"/>
  <c r="B35" i="6"/>
  <c r="I35" i="6" s="1"/>
  <c r="J35" i="6" s="1"/>
  <c r="B36" i="6"/>
  <c r="I36" i="6" s="1"/>
  <c r="J36" i="6" s="1"/>
  <c r="B37" i="6"/>
  <c r="I37" i="6" s="1"/>
  <c r="J37" i="6" s="1"/>
  <c r="B38" i="6"/>
  <c r="I38" i="6" s="1"/>
  <c r="J38" i="6" s="1"/>
  <c r="B39" i="6"/>
  <c r="I39" i="6" s="1"/>
  <c r="J39" i="6" s="1"/>
  <c r="B40" i="6"/>
  <c r="I40" i="6" s="1"/>
  <c r="J40" i="6" s="1"/>
  <c r="B30" i="6"/>
  <c r="I30" i="6" s="1"/>
  <c r="J30" i="6" s="1"/>
  <c r="K26" i="6"/>
  <c r="I22" i="6"/>
  <c r="I26" i="6" s="1"/>
  <c r="G22" i="6"/>
  <c r="G26" i="6" s="1"/>
  <c r="E22" i="6"/>
  <c r="E26" i="6" s="1"/>
  <c r="C22" i="6"/>
  <c r="C26" i="6" s="1"/>
  <c r="K20" i="6"/>
  <c r="I20" i="6"/>
  <c r="G20" i="6"/>
  <c r="E20" i="6"/>
  <c r="C20" i="6"/>
  <c r="C67" i="5"/>
  <c r="C59" i="5"/>
  <c r="L46" i="5"/>
  <c r="L49" i="5"/>
  <c r="L50" i="5"/>
  <c r="L48" i="5"/>
  <c r="L47" i="5"/>
  <c r="L38" i="5"/>
  <c r="L40" i="5"/>
  <c r="L39" i="5"/>
  <c r="L41" i="5"/>
  <c r="C46" i="5"/>
  <c r="C47" i="5"/>
  <c r="C50" i="5"/>
  <c r="C49" i="5"/>
  <c r="C48" i="5"/>
  <c r="C51" i="5"/>
  <c r="C38" i="5"/>
  <c r="C39" i="5"/>
  <c r="C41" i="5"/>
  <c r="C42" i="5"/>
  <c r="C40" i="5"/>
  <c r="C43" i="5"/>
  <c r="C34" i="5"/>
  <c r="C31" i="5"/>
  <c r="C33" i="5"/>
  <c r="C30" i="5"/>
  <c r="C32" i="5"/>
  <c r="Z62" i="8" l="1"/>
  <c r="T62" i="8"/>
  <c r="H62" i="8"/>
  <c r="H63" i="8" s="1"/>
  <c r="N62" i="8"/>
  <c r="J63" i="8"/>
  <c r="H64" i="8"/>
  <c r="B37" i="8"/>
  <c r="C37" i="8"/>
  <c r="D37" i="8"/>
  <c r="E37" i="8"/>
  <c r="F37" i="8"/>
  <c r="D62" i="8"/>
  <c r="E62" i="8" s="1"/>
  <c r="B63" i="8"/>
  <c r="F33" i="8"/>
  <c r="C31" i="8"/>
  <c r="C33" i="8" s="1"/>
  <c r="D31" i="8"/>
  <c r="D33" i="8" s="1"/>
  <c r="E31" i="8"/>
  <c r="E33" i="8" s="1"/>
  <c r="B31" i="8"/>
  <c r="B33" i="8" s="1"/>
  <c r="E90" i="7"/>
  <c r="F64" i="7"/>
  <c r="E65" i="7"/>
  <c r="N64" i="7"/>
  <c r="M65" i="7"/>
  <c r="N44" i="7"/>
  <c r="M45" i="7"/>
  <c r="V44" i="7"/>
  <c r="U45" i="7"/>
  <c r="E30" i="6"/>
  <c r="H30" i="6" s="1"/>
  <c r="K30" i="6" s="1"/>
  <c r="D31" i="6"/>
  <c r="E49" i="6"/>
  <c r="H49" i="6" s="1"/>
  <c r="K49" i="6" s="1"/>
  <c r="D50" i="6"/>
  <c r="G30" i="6"/>
  <c r="G41" i="6"/>
  <c r="G40" i="6"/>
  <c r="G39" i="6"/>
  <c r="G38" i="6"/>
  <c r="G37" i="6"/>
  <c r="G36" i="6"/>
  <c r="G35" i="6"/>
  <c r="G34" i="6"/>
  <c r="G33" i="6"/>
  <c r="G32" i="6"/>
  <c r="G31" i="6"/>
  <c r="G49" i="6"/>
  <c r="G60" i="6"/>
  <c r="G59" i="6"/>
  <c r="G58" i="6"/>
  <c r="G57" i="6"/>
  <c r="G56" i="6"/>
  <c r="G55" i="6"/>
  <c r="G54" i="6"/>
  <c r="G53" i="6"/>
  <c r="G52" i="6"/>
  <c r="G51" i="6"/>
  <c r="G50" i="6"/>
  <c r="E68" i="6"/>
  <c r="H68" i="6" s="1"/>
  <c r="K68" i="6" s="1"/>
  <c r="D69" i="6"/>
  <c r="G68" i="6"/>
  <c r="G79" i="6"/>
  <c r="G78" i="6"/>
  <c r="G77" i="6"/>
  <c r="G76" i="6"/>
  <c r="G75" i="6"/>
  <c r="G74" i="6"/>
  <c r="G73" i="6"/>
  <c r="G72" i="6"/>
  <c r="G71" i="6"/>
  <c r="G70" i="6"/>
  <c r="G69" i="6"/>
  <c r="D40" i="5"/>
  <c r="D42" i="5"/>
  <c r="D41" i="5"/>
  <c r="D39" i="5"/>
  <c r="D38" i="5"/>
  <c r="D48" i="5"/>
  <c r="D49" i="5"/>
  <c r="D50" i="5"/>
  <c r="D47" i="5"/>
  <c r="D46" i="5"/>
  <c r="E46" i="5" s="1"/>
  <c r="E47" i="5"/>
  <c r="E48" i="5" s="1"/>
  <c r="E49" i="5" s="1"/>
  <c r="E50" i="5" s="1"/>
  <c r="C35" i="5"/>
  <c r="D32" i="5" s="1"/>
  <c r="C20" i="5"/>
  <c r="E20" i="5"/>
  <c r="K26" i="5"/>
  <c r="I22" i="5"/>
  <c r="I26" i="5" s="1"/>
  <c r="G22" i="5"/>
  <c r="G26" i="5" s="1"/>
  <c r="E22" i="5"/>
  <c r="E26" i="5" s="1"/>
  <c r="C22" i="5"/>
  <c r="C26" i="5" s="1"/>
  <c r="K20" i="5"/>
  <c r="I20" i="5"/>
  <c r="G20" i="5"/>
  <c r="U62" i="8" l="1"/>
  <c r="O62" i="8"/>
  <c r="AA62" i="8"/>
  <c r="N63" i="8"/>
  <c r="P62" i="8"/>
  <c r="Q62" i="8" s="1"/>
  <c r="T63" i="8"/>
  <c r="V62" i="8"/>
  <c r="W62" i="8" s="1"/>
  <c r="Z63" i="8"/>
  <c r="AB62" i="8"/>
  <c r="AC62" i="8" s="1"/>
  <c r="J62" i="8"/>
  <c r="K62" i="8" s="1"/>
  <c r="K63" i="8" s="1"/>
  <c r="AD62" i="8"/>
  <c r="X62" i="8"/>
  <c r="R62" i="8"/>
  <c r="I63" i="8"/>
  <c r="L63" i="8" s="1"/>
  <c r="I62" i="8"/>
  <c r="L62" i="8" s="1"/>
  <c r="J64" i="8"/>
  <c r="I64" i="8"/>
  <c r="H65" i="8"/>
  <c r="K64" i="8"/>
  <c r="C62" i="8"/>
  <c r="F62" i="8" s="1"/>
  <c r="D63" i="8"/>
  <c r="E63" i="8" s="1"/>
  <c r="C63" i="8"/>
  <c r="F63" i="8" s="1"/>
  <c r="B64" i="8"/>
  <c r="N65" i="7"/>
  <c r="M66" i="7"/>
  <c r="F65" i="7"/>
  <c r="E66" i="7"/>
  <c r="V45" i="7"/>
  <c r="U46" i="7"/>
  <c r="N45" i="7"/>
  <c r="M46" i="7"/>
  <c r="E69" i="6"/>
  <c r="H69" i="6" s="1"/>
  <c r="D70" i="6"/>
  <c r="E50" i="6"/>
  <c r="H50" i="6" s="1"/>
  <c r="K50" i="6" s="1"/>
  <c r="D51" i="6"/>
  <c r="E31" i="6"/>
  <c r="H31" i="6" s="1"/>
  <c r="K31" i="6" s="1"/>
  <c r="D32" i="6"/>
  <c r="E38" i="5"/>
  <c r="E39" i="5" s="1"/>
  <c r="E40" i="5" s="1"/>
  <c r="E41" i="5" s="1"/>
  <c r="E42" i="5" s="1"/>
  <c r="L42" i="5"/>
  <c r="D34" i="5"/>
  <c r="D31" i="5"/>
  <c r="D33" i="5"/>
  <c r="D30" i="5"/>
  <c r="AB63" i="8" l="1"/>
  <c r="AC63" i="8" s="1"/>
  <c r="Z64" i="8"/>
  <c r="V63" i="8"/>
  <c r="W63" i="8" s="1"/>
  <c r="T64" i="8"/>
  <c r="P63" i="8"/>
  <c r="Q63" i="8" s="1"/>
  <c r="N64" i="8"/>
  <c r="AA63" i="8"/>
  <c r="O63" i="8"/>
  <c r="U63" i="8"/>
  <c r="J65" i="8"/>
  <c r="I65" i="8"/>
  <c r="L64" i="8"/>
  <c r="H66" i="8"/>
  <c r="K65" i="8"/>
  <c r="D64" i="8"/>
  <c r="C64" i="8"/>
  <c r="B65" i="8"/>
  <c r="E64" i="8"/>
  <c r="F66" i="7"/>
  <c r="E67" i="7"/>
  <c r="N66" i="7"/>
  <c r="M67" i="7"/>
  <c r="N46" i="7"/>
  <c r="M47" i="7"/>
  <c r="V46" i="7"/>
  <c r="U47" i="7"/>
  <c r="E32" i="6"/>
  <c r="H32" i="6" s="1"/>
  <c r="K32" i="6" s="1"/>
  <c r="D33" i="6"/>
  <c r="E51" i="6"/>
  <c r="H51" i="6" s="1"/>
  <c r="K51" i="6" s="1"/>
  <c r="D52" i="6"/>
  <c r="E70" i="6"/>
  <c r="H70" i="6" s="1"/>
  <c r="D71" i="6"/>
  <c r="E30" i="5"/>
  <c r="E31" i="5" s="1"/>
  <c r="E32" i="5" s="1"/>
  <c r="E33" i="5" s="1"/>
  <c r="E34" i="5" s="1"/>
  <c r="X63" i="8" l="1"/>
  <c r="R63" i="8"/>
  <c r="AD63" i="8"/>
  <c r="P64" i="8"/>
  <c r="Q64" i="8" s="1"/>
  <c r="O64" i="8"/>
  <c r="N65" i="8"/>
  <c r="V64" i="8"/>
  <c r="W64" i="8" s="1"/>
  <c r="U64" i="8"/>
  <c r="T65" i="8"/>
  <c r="AB64" i="8"/>
  <c r="AC64" i="8" s="1"/>
  <c r="AA64" i="8"/>
  <c r="Z65" i="8"/>
  <c r="J66" i="8"/>
  <c r="I66" i="8"/>
  <c r="L65" i="8"/>
  <c r="H67" i="8"/>
  <c r="K66" i="8"/>
  <c r="D65" i="8"/>
  <c r="E65" i="8" s="1"/>
  <c r="C65" i="8"/>
  <c r="B66" i="8"/>
  <c r="F64" i="8"/>
  <c r="N67" i="7"/>
  <c r="M68" i="7"/>
  <c r="F67" i="7"/>
  <c r="E68" i="7"/>
  <c r="V47" i="7"/>
  <c r="U48" i="7"/>
  <c r="N47" i="7"/>
  <c r="M48" i="7"/>
  <c r="E71" i="6"/>
  <c r="H71" i="6" s="1"/>
  <c r="D72" i="6"/>
  <c r="E52" i="6"/>
  <c r="H52" i="6" s="1"/>
  <c r="K52" i="6" s="1"/>
  <c r="D53" i="6"/>
  <c r="E33" i="6"/>
  <c r="H33" i="6" s="1"/>
  <c r="K33" i="6" s="1"/>
  <c r="D34" i="6"/>
  <c r="AB65" i="8" l="1"/>
  <c r="AC65" i="8" s="1"/>
  <c r="AA65" i="8"/>
  <c r="Z66" i="8"/>
  <c r="AD64" i="8"/>
  <c r="V65" i="8"/>
  <c r="W65" i="8" s="1"/>
  <c r="U65" i="8"/>
  <c r="T66" i="8"/>
  <c r="X64" i="8"/>
  <c r="P65" i="8"/>
  <c r="Q65" i="8" s="1"/>
  <c r="O65" i="8"/>
  <c r="N66" i="8"/>
  <c r="R64" i="8"/>
  <c r="J67" i="8"/>
  <c r="I67" i="8"/>
  <c r="L66" i="8"/>
  <c r="H68" i="8"/>
  <c r="K67" i="8"/>
  <c r="D66" i="8"/>
  <c r="E66" i="8" s="1"/>
  <c r="C66" i="8"/>
  <c r="B67" i="8"/>
  <c r="F65" i="8"/>
  <c r="F68" i="7"/>
  <c r="E69" i="7"/>
  <c r="N68" i="7"/>
  <c r="M69" i="7"/>
  <c r="N48" i="7"/>
  <c r="M49" i="7"/>
  <c r="V48" i="7"/>
  <c r="U49" i="7"/>
  <c r="E34" i="6"/>
  <c r="H34" i="6" s="1"/>
  <c r="K34" i="6" s="1"/>
  <c r="D35" i="6"/>
  <c r="E53" i="6"/>
  <c r="H53" i="6" s="1"/>
  <c r="K53" i="6" s="1"/>
  <c r="D54" i="6"/>
  <c r="E72" i="6"/>
  <c r="H72" i="6" s="1"/>
  <c r="D73" i="6"/>
  <c r="P66" i="8" l="1"/>
  <c r="Q66" i="8" s="1"/>
  <c r="O66" i="8"/>
  <c r="N67" i="8"/>
  <c r="R65" i="8"/>
  <c r="V66" i="8"/>
  <c r="W66" i="8" s="1"/>
  <c r="U66" i="8"/>
  <c r="T67" i="8"/>
  <c r="X65" i="8"/>
  <c r="AB66" i="8"/>
  <c r="AC66" i="8" s="1"/>
  <c r="AA66" i="8"/>
  <c r="Z67" i="8"/>
  <c r="AD65" i="8"/>
  <c r="J68" i="8"/>
  <c r="I68" i="8"/>
  <c r="L67" i="8"/>
  <c r="H69" i="8"/>
  <c r="K68" i="8"/>
  <c r="D67" i="8"/>
  <c r="E67" i="8" s="1"/>
  <c r="C67" i="8"/>
  <c r="B68" i="8"/>
  <c r="F66" i="8"/>
  <c r="N69" i="7"/>
  <c r="M70" i="7"/>
  <c r="F69" i="7"/>
  <c r="E70" i="7"/>
  <c r="V49" i="7"/>
  <c r="U50" i="7"/>
  <c r="N49" i="7"/>
  <c r="M50" i="7"/>
  <c r="E73" i="6"/>
  <c r="H73" i="6" s="1"/>
  <c r="D74" i="6"/>
  <c r="E54" i="6"/>
  <c r="H54" i="6" s="1"/>
  <c r="K54" i="6" s="1"/>
  <c r="D55" i="6"/>
  <c r="E35" i="6"/>
  <c r="H35" i="6" s="1"/>
  <c r="K35" i="6" s="1"/>
  <c r="D36" i="6"/>
  <c r="AB67" i="8" l="1"/>
  <c r="AC67" i="8" s="1"/>
  <c r="AA67" i="8"/>
  <c r="Z68" i="8"/>
  <c r="AD66" i="8"/>
  <c r="V67" i="8"/>
  <c r="W67" i="8" s="1"/>
  <c r="U67" i="8"/>
  <c r="T68" i="8"/>
  <c r="X66" i="8"/>
  <c r="P67" i="8"/>
  <c r="Q67" i="8" s="1"/>
  <c r="O67" i="8"/>
  <c r="N68" i="8"/>
  <c r="R66" i="8"/>
  <c r="J69" i="8"/>
  <c r="I69" i="8"/>
  <c r="L68" i="8"/>
  <c r="H70" i="8"/>
  <c r="K69" i="8"/>
  <c r="D68" i="8"/>
  <c r="E68" i="8" s="1"/>
  <c r="C68" i="8"/>
  <c r="B69" i="8"/>
  <c r="F67" i="8"/>
  <c r="F70" i="7"/>
  <c r="E71" i="7"/>
  <c r="N70" i="7"/>
  <c r="M71" i="7"/>
  <c r="N50" i="7"/>
  <c r="M51" i="7"/>
  <c r="V50" i="7"/>
  <c r="U51" i="7"/>
  <c r="E36" i="6"/>
  <c r="H36" i="6" s="1"/>
  <c r="K36" i="6" s="1"/>
  <c r="D37" i="6"/>
  <c r="E55" i="6"/>
  <c r="H55" i="6" s="1"/>
  <c r="K55" i="6" s="1"/>
  <c r="D56" i="6"/>
  <c r="E74" i="6"/>
  <c r="H74" i="6" s="1"/>
  <c r="D75" i="6"/>
  <c r="P68" i="8" l="1"/>
  <c r="Q68" i="8" s="1"/>
  <c r="O68" i="8"/>
  <c r="N69" i="8"/>
  <c r="R67" i="8"/>
  <c r="V68" i="8"/>
  <c r="W68" i="8" s="1"/>
  <c r="U68" i="8"/>
  <c r="T69" i="8"/>
  <c r="X67" i="8"/>
  <c r="AB68" i="8"/>
  <c r="AC68" i="8" s="1"/>
  <c r="AA68" i="8"/>
  <c r="Z69" i="8"/>
  <c r="AD67" i="8"/>
  <c r="J70" i="8"/>
  <c r="I70" i="8"/>
  <c r="L69" i="8"/>
  <c r="H71" i="8"/>
  <c r="K70" i="8"/>
  <c r="D69" i="8"/>
  <c r="E69" i="8" s="1"/>
  <c r="C69" i="8"/>
  <c r="B70" i="8"/>
  <c r="F68" i="8"/>
  <c r="N71" i="7"/>
  <c r="M72" i="7"/>
  <c r="F71" i="7"/>
  <c r="E72" i="7"/>
  <c r="V51" i="7"/>
  <c r="U52" i="7"/>
  <c r="N51" i="7"/>
  <c r="M52" i="7"/>
  <c r="E75" i="6"/>
  <c r="H75" i="6" s="1"/>
  <c r="D76" i="6"/>
  <c r="E56" i="6"/>
  <c r="H56" i="6" s="1"/>
  <c r="K56" i="6" s="1"/>
  <c r="D57" i="6"/>
  <c r="E37" i="6"/>
  <c r="H37" i="6" s="1"/>
  <c r="K37" i="6" s="1"/>
  <c r="D38" i="6"/>
  <c r="AB69" i="8" l="1"/>
  <c r="AC69" i="8" s="1"/>
  <c r="AA69" i="8"/>
  <c r="Z70" i="8"/>
  <c r="AD68" i="8"/>
  <c r="V69" i="8"/>
  <c r="W69" i="8" s="1"/>
  <c r="U69" i="8"/>
  <c r="T70" i="8"/>
  <c r="X68" i="8"/>
  <c r="P69" i="8"/>
  <c r="Q69" i="8" s="1"/>
  <c r="O69" i="8"/>
  <c r="N70" i="8"/>
  <c r="R68" i="8"/>
  <c r="J71" i="8"/>
  <c r="I71" i="8"/>
  <c r="L70" i="8"/>
  <c r="H72" i="8"/>
  <c r="K71" i="8"/>
  <c r="D70" i="8"/>
  <c r="E70" i="8" s="1"/>
  <c r="C70" i="8"/>
  <c r="B71" i="8"/>
  <c r="F69" i="8"/>
  <c r="F72" i="7"/>
  <c r="E73" i="7"/>
  <c r="N72" i="7"/>
  <c r="M73" i="7"/>
  <c r="N52" i="7"/>
  <c r="M53" i="7"/>
  <c r="V52" i="7"/>
  <c r="U53" i="7"/>
  <c r="E38" i="6"/>
  <c r="H38" i="6" s="1"/>
  <c r="K38" i="6" s="1"/>
  <c r="D39" i="6"/>
  <c r="E57" i="6"/>
  <c r="H57" i="6" s="1"/>
  <c r="K57" i="6" s="1"/>
  <c r="D58" i="6"/>
  <c r="E76" i="6"/>
  <c r="H76" i="6" s="1"/>
  <c r="D77" i="6"/>
  <c r="P70" i="8" l="1"/>
  <c r="Q70" i="8" s="1"/>
  <c r="O70" i="8"/>
  <c r="N71" i="8"/>
  <c r="R69" i="8"/>
  <c r="V70" i="8"/>
  <c r="W70" i="8" s="1"/>
  <c r="U70" i="8"/>
  <c r="T71" i="8"/>
  <c r="X69" i="8"/>
  <c r="AB70" i="8"/>
  <c r="AC70" i="8" s="1"/>
  <c r="AA70" i="8"/>
  <c r="Z71" i="8"/>
  <c r="AD69" i="8"/>
  <c r="J72" i="8"/>
  <c r="I72" i="8"/>
  <c r="L71" i="8"/>
  <c r="H73" i="8"/>
  <c r="K72" i="8"/>
  <c r="D71" i="8"/>
  <c r="E71" i="8" s="1"/>
  <c r="C71" i="8"/>
  <c r="B72" i="8"/>
  <c r="F70" i="8"/>
  <c r="N73" i="7"/>
  <c r="M74" i="7"/>
  <c r="F73" i="7"/>
  <c r="E74" i="7"/>
  <c r="V53" i="7"/>
  <c r="U54" i="7"/>
  <c r="N53" i="7"/>
  <c r="M54" i="7"/>
  <c r="E77" i="6"/>
  <c r="H77" i="6" s="1"/>
  <c r="D78" i="6"/>
  <c r="E58" i="6"/>
  <c r="H58" i="6" s="1"/>
  <c r="K58" i="6" s="1"/>
  <c r="D59" i="6"/>
  <c r="E39" i="6"/>
  <c r="H39" i="6" s="1"/>
  <c r="K39" i="6" s="1"/>
  <c r="D40" i="6"/>
  <c r="AB71" i="8" l="1"/>
  <c r="AC71" i="8" s="1"/>
  <c r="AA71" i="8"/>
  <c r="Z72" i="8"/>
  <c r="AD70" i="8"/>
  <c r="V71" i="8"/>
  <c r="W71" i="8" s="1"/>
  <c r="U71" i="8"/>
  <c r="T72" i="8"/>
  <c r="X70" i="8"/>
  <c r="P71" i="8"/>
  <c r="Q71" i="8" s="1"/>
  <c r="O71" i="8"/>
  <c r="N72" i="8"/>
  <c r="R70" i="8"/>
  <c r="J73" i="8"/>
  <c r="I73" i="8"/>
  <c r="L72" i="8"/>
  <c r="H74" i="8"/>
  <c r="K73" i="8"/>
  <c r="D72" i="8"/>
  <c r="E72" i="8" s="1"/>
  <c r="C72" i="8"/>
  <c r="B73" i="8"/>
  <c r="F71" i="8"/>
  <c r="F74" i="7"/>
  <c r="E75" i="7"/>
  <c r="N74" i="7"/>
  <c r="M75" i="7"/>
  <c r="N54" i="7"/>
  <c r="M55" i="7"/>
  <c r="V54" i="7"/>
  <c r="U55" i="7"/>
  <c r="E40" i="6"/>
  <c r="H40" i="6" s="1"/>
  <c r="K40" i="6" s="1"/>
  <c r="D41" i="6"/>
  <c r="E41" i="6" s="1"/>
  <c r="H41" i="6" s="1"/>
  <c r="K41" i="6" s="1"/>
  <c r="E59" i="6"/>
  <c r="H59" i="6" s="1"/>
  <c r="K59" i="6" s="1"/>
  <c r="D60" i="6"/>
  <c r="E60" i="6" s="1"/>
  <c r="H60" i="6" s="1"/>
  <c r="K60" i="6" s="1"/>
  <c r="E78" i="6"/>
  <c r="H78" i="6" s="1"/>
  <c r="D79" i="6"/>
  <c r="E79" i="6" s="1"/>
  <c r="H79" i="6" s="1"/>
  <c r="P72" i="8" l="1"/>
  <c r="Q72" i="8" s="1"/>
  <c r="O72" i="8"/>
  <c r="N73" i="8"/>
  <c r="R71" i="8"/>
  <c r="V72" i="8"/>
  <c r="W72" i="8" s="1"/>
  <c r="U72" i="8"/>
  <c r="T73" i="8"/>
  <c r="X71" i="8"/>
  <c r="AB72" i="8"/>
  <c r="AC72" i="8" s="1"/>
  <c r="AA72" i="8"/>
  <c r="Z73" i="8"/>
  <c r="AD71" i="8"/>
  <c r="J74" i="8"/>
  <c r="I74" i="8"/>
  <c r="L73" i="8"/>
  <c r="H75" i="8"/>
  <c r="K74" i="8"/>
  <c r="D73" i="8"/>
  <c r="E73" i="8" s="1"/>
  <c r="C73" i="8"/>
  <c r="B74" i="8"/>
  <c r="F72" i="8"/>
  <c r="V55" i="7"/>
  <c r="X57" i="7"/>
  <c r="X58" i="7" s="1"/>
  <c r="X59" i="7" s="1"/>
  <c r="X60" i="7" s="1"/>
  <c r="D85" i="7" s="1"/>
  <c r="P77" i="7"/>
  <c r="P78" i="7" s="1"/>
  <c r="P79" i="7" s="1"/>
  <c r="P80" i="7" s="1"/>
  <c r="D87" i="7" s="1"/>
  <c r="N75" i="7"/>
  <c r="H77" i="7"/>
  <c r="H78" i="7" s="1"/>
  <c r="H79" i="7" s="1"/>
  <c r="H80" i="7" s="1"/>
  <c r="D86" i="7" s="1"/>
  <c r="F75" i="7"/>
  <c r="P57" i="7"/>
  <c r="P58" i="7" s="1"/>
  <c r="P59" i="7" s="1"/>
  <c r="P60" i="7" s="1"/>
  <c r="D84" i="7" s="1"/>
  <c r="N55" i="7"/>
  <c r="K62" i="6"/>
  <c r="K61" i="6"/>
  <c r="AB73" i="8" l="1"/>
  <c r="AC73" i="8" s="1"/>
  <c r="AA73" i="8"/>
  <c r="Z74" i="8"/>
  <c r="AD72" i="8"/>
  <c r="V73" i="8"/>
  <c r="W73" i="8" s="1"/>
  <c r="U73" i="8"/>
  <c r="T74" i="8"/>
  <c r="X72" i="8"/>
  <c r="P73" i="8"/>
  <c r="Q73" i="8" s="1"/>
  <c r="O73" i="8"/>
  <c r="N74" i="8"/>
  <c r="R72" i="8"/>
  <c r="J75" i="8"/>
  <c r="I75" i="8"/>
  <c r="L74" i="8"/>
  <c r="H76" i="8"/>
  <c r="K75" i="8"/>
  <c r="D74" i="8"/>
  <c r="E74" i="8" s="1"/>
  <c r="C74" i="8"/>
  <c r="B75" i="8"/>
  <c r="F73" i="8"/>
  <c r="H90" i="7"/>
  <c r="I90" i="7"/>
  <c r="G90" i="7"/>
  <c r="F90" i="7"/>
  <c r="D90" i="7"/>
  <c r="P74" i="8" l="1"/>
  <c r="Q74" i="8" s="1"/>
  <c r="O74" i="8"/>
  <c r="N75" i="8"/>
  <c r="R73" i="8"/>
  <c r="V74" i="8"/>
  <c r="W74" i="8" s="1"/>
  <c r="U74" i="8"/>
  <c r="T75" i="8"/>
  <c r="X73" i="8"/>
  <c r="AB74" i="8"/>
  <c r="AC74" i="8" s="1"/>
  <c r="AA74" i="8"/>
  <c r="Z75" i="8"/>
  <c r="AD73" i="8"/>
  <c r="J76" i="8"/>
  <c r="I76" i="8"/>
  <c r="L75" i="8"/>
  <c r="H77" i="8"/>
  <c r="K76" i="8"/>
  <c r="D75" i="8"/>
  <c r="E75" i="8" s="1"/>
  <c r="C75" i="8"/>
  <c r="B76" i="8"/>
  <c r="F74" i="8"/>
  <c r="C98" i="7" a="1"/>
  <c r="J90" i="7"/>
  <c r="AB75" i="8" l="1"/>
  <c r="AC75" i="8" s="1"/>
  <c r="AA75" i="8"/>
  <c r="Z76" i="8"/>
  <c r="AD74" i="8"/>
  <c r="V75" i="8"/>
  <c r="W75" i="8" s="1"/>
  <c r="U75" i="8"/>
  <c r="T76" i="8"/>
  <c r="X74" i="8"/>
  <c r="P75" i="8"/>
  <c r="Q75" i="8" s="1"/>
  <c r="O75" i="8"/>
  <c r="N76" i="8"/>
  <c r="R74" i="8"/>
  <c r="J77" i="8"/>
  <c r="I77" i="8"/>
  <c r="L76" i="8"/>
  <c r="H78" i="8"/>
  <c r="K77" i="8"/>
  <c r="D76" i="8"/>
  <c r="E76" i="8" s="1"/>
  <c r="C76" i="8"/>
  <c r="B77" i="8"/>
  <c r="F75" i="8"/>
  <c r="C98" i="7"/>
  <c r="C99" i="7"/>
  <c r="C100" i="7"/>
  <c r="C101" i="7"/>
  <c r="C102" i="7"/>
  <c r="C103" i="7"/>
  <c r="P76" i="8" l="1"/>
  <c r="Q76" i="8" s="1"/>
  <c r="O76" i="8"/>
  <c r="N77" i="8"/>
  <c r="R75" i="8"/>
  <c r="V76" i="8"/>
  <c r="W76" i="8" s="1"/>
  <c r="U76" i="8"/>
  <c r="T77" i="8"/>
  <c r="X75" i="8"/>
  <c r="AB76" i="8"/>
  <c r="AC76" i="8" s="1"/>
  <c r="AA76" i="8"/>
  <c r="Z77" i="8"/>
  <c r="AD75" i="8"/>
  <c r="J78" i="8"/>
  <c r="I78" i="8"/>
  <c r="L77" i="8"/>
  <c r="H79" i="8"/>
  <c r="K78" i="8"/>
  <c r="D77" i="8"/>
  <c r="E77" i="8" s="1"/>
  <c r="C77" i="8"/>
  <c r="B78" i="8"/>
  <c r="F76" i="8"/>
  <c r="C104" i="7"/>
  <c r="D98" i="7" a="1"/>
  <c r="AB77" i="8" l="1"/>
  <c r="AC77" i="8" s="1"/>
  <c r="AA77" i="8"/>
  <c r="Z78" i="8"/>
  <c r="AD76" i="8"/>
  <c r="V77" i="8"/>
  <c r="W77" i="8" s="1"/>
  <c r="U77" i="8"/>
  <c r="T78" i="8"/>
  <c r="X76" i="8"/>
  <c r="P77" i="8"/>
  <c r="Q77" i="8" s="1"/>
  <c r="O77" i="8"/>
  <c r="N78" i="8"/>
  <c r="R76" i="8"/>
  <c r="J79" i="8"/>
  <c r="I79" i="8"/>
  <c r="L78" i="8"/>
  <c r="H80" i="8"/>
  <c r="K79" i="8"/>
  <c r="D78" i="8"/>
  <c r="E78" i="8" s="1"/>
  <c r="C78" i="8"/>
  <c r="B79" i="8"/>
  <c r="F77" i="8"/>
  <c r="D98" i="7"/>
  <c r="D99" i="7"/>
  <c r="D100" i="7"/>
  <c r="D101" i="7"/>
  <c r="D102" i="7"/>
  <c r="D103" i="7"/>
  <c r="P78" i="8" l="1"/>
  <c r="Q78" i="8" s="1"/>
  <c r="O78" i="8"/>
  <c r="N79" i="8"/>
  <c r="R77" i="8"/>
  <c r="V78" i="8"/>
  <c r="W78" i="8" s="1"/>
  <c r="U78" i="8"/>
  <c r="T79" i="8"/>
  <c r="X77" i="8"/>
  <c r="AB78" i="8"/>
  <c r="AC78" i="8" s="1"/>
  <c r="AA78" i="8"/>
  <c r="Z79" i="8"/>
  <c r="AD77" i="8"/>
  <c r="J80" i="8"/>
  <c r="I80" i="8"/>
  <c r="L79" i="8"/>
  <c r="H81" i="8"/>
  <c r="K80" i="8"/>
  <c r="D79" i="8"/>
  <c r="E79" i="8" s="1"/>
  <c r="C79" i="8"/>
  <c r="B80" i="8"/>
  <c r="F78" i="8"/>
  <c r="D104" i="7"/>
  <c r="E98" i="7" a="1"/>
  <c r="AB79" i="8" l="1"/>
  <c r="AC79" i="8" s="1"/>
  <c r="AA79" i="8"/>
  <c r="Z80" i="8"/>
  <c r="AD78" i="8"/>
  <c r="V79" i="8"/>
  <c r="W79" i="8" s="1"/>
  <c r="U79" i="8"/>
  <c r="T80" i="8"/>
  <c r="X78" i="8"/>
  <c r="P79" i="8"/>
  <c r="Q79" i="8" s="1"/>
  <c r="O79" i="8"/>
  <c r="N80" i="8"/>
  <c r="R78" i="8"/>
  <c r="J81" i="8"/>
  <c r="I81" i="8"/>
  <c r="L80" i="8"/>
  <c r="H82" i="8"/>
  <c r="K81" i="8"/>
  <c r="D80" i="8"/>
  <c r="E80" i="8" s="1"/>
  <c r="C80" i="8"/>
  <c r="B81" i="8"/>
  <c r="F79" i="8"/>
  <c r="E98" i="7"/>
  <c r="E99" i="7"/>
  <c r="E100" i="7"/>
  <c r="E101" i="7"/>
  <c r="E102" i="7"/>
  <c r="E103" i="7"/>
  <c r="P80" i="8" l="1"/>
  <c r="Q80" i="8" s="1"/>
  <c r="O80" i="8"/>
  <c r="N81" i="8"/>
  <c r="R79" i="8"/>
  <c r="V80" i="8"/>
  <c r="W80" i="8" s="1"/>
  <c r="U80" i="8"/>
  <c r="T81" i="8"/>
  <c r="X79" i="8"/>
  <c r="AB80" i="8"/>
  <c r="AC80" i="8" s="1"/>
  <c r="AA80" i="8"/>
  <c r="Z81" i="8"/>
  <c r="AD79" i="8"/>
  <c r="J82" i="8"/>
  <c r="I82" i="8"/>
  <c r="L81" i="8"/>
  <c r="H83" i="8"/>
  <c r="K82" i="8"/>
  <c r="D81" i="8"/>
  <c r="E81" i="8" s="1"/>
  <c r="C81" i="8"/>
  <c r="B82" i="8"/>
  <c r="F80" i="8"/>
  <c r="F98" i="7" a="1"/>
  <c r="E104" i="7"/>
  <c r="AB81" i="8" l="1"/>
  <c r="AC81" i="8" s="1"/>
  <c r="AA81" i="8"/>
  <c r="Z82" i="8"/>
  <c r="AD80" i="8"/>
  <c r="V81" i="8"/>
  <c r="W81" i="8" s="1"/>
  <c r="U81" i="8"/>
  <c r="T82" i="8"/>
  <c r="X80" i="8"/>
  <c r="P81" i="8"/>
  <c r="Q81" i="8" s="1"/>
  <c r="O81" i="8"/>
  <c r="N82" i="8"/>
  <c r="R80" i="8"/>
  <c r="J83" i="8"/>
  <c r="I83" i="8"/>
  <c r="L82" i="8"/>
  <c r="H84" i="8"/>
  <c r="K83" i="8"/>
  <c r="D82" i="8"/>
  <c r="E82" i="8" s="1"/>
  <c r="C82" i="8"/>
  <c r="B83" i="8"/>
  <c r="F81" i="8"/>
  <c r="F98" i="7"/>
  <c r="F99" i="7"/>
  <c r="F100" i="7"/>
  <c r="F101" i="7"/>
  <c r="F102" i="7"/>
  <c r="F103" i="7"/>
  <c r="P82" i="8" l="1"/>
  <c r="Q82" i="8" s="1"/>
  <c r="O82" i="8"/>
  <c r="N83" i="8"/>
  <c r="R81" i="8"/>
  <c r="V82" i="8"/>
  <c r="W82" i="8" s="1"/>
  <c r="U82" i="8"/>
  <c r="T83" i="8"/>
  <c r="X81" i="8"/>
  <c r="AB82" i="8"/>
  <c r="AC82" i="8" s="1"/>
  <c r="AA82" i="8"/>
  <c r="Z83" i="8"/>
  <c r="AD81" i="8"/>
  <c r="J84" i="8"/>
  <c r="I84" i="8"/>
  <c r="L83" i="8"/>
  <c r="H85" i="8"/>
  <c r="K84" i="8"/>
  <c r="D83" i="8"/>
  <c r="E83" i="8" s="1"/>
  <c r="C83" i="8"/>
  <c r="B84" i="8"/>
  <c r="F82" i="8"/>
  <c r="G98" i="7" a="1"/>
  <c r="F104" i="7"/>
  <c r="AB83" i="8" l="1"/>
  <c r="AC83" i="8" s="1"/>
  <c r="AA83" i="8"/>
  <c r="Z84" i="8"/>
  <c r="AD82" i="8"/>
  <c r="V83" i="8"/>
  <c r="W83" i="8" s="1"/>
  <c r="U83" i="8"/>
  <c r="T84" i="8"/>
  <c r="X82" i="8"/>
  <c r="Q57" i="8"/>
  <c r="O58" i="8" s="1"/>
  <c r="Q58" i="8" s="1"/>
  <c r="P83" i="8"/>
  <c r="Q83" i="8" s="1"/>
  <c r="O83" i="8"/>
  <c r="N84" i="8"/>
  <c r="R82" i="8"/>
  <c r="J85" i="8"/>
  <c r="I85" i="8"/>
  <c r="L84" i="8"/>
  <c r="H86" i="8"/>
  <c r="K57" i="8" s="1"/>
  <c r="I58" i="8" s="1"/>
  <c r="K58" i="8" s="1"/>
  <c r="K85" i="8"/>
  <c r="D84" i="8"/>
  <c r="E84" i="8" s="1"/>
  <c r="C84" i="8"/>
  <c r="B85" i="8"/>
  <c r="F83" i="8"/>
  <c r="G98" i="7"/>
  <c r="G99" i="7"/>
  <c r="G100" i="7"/>
  <c r="G101" i="7"/>
  <c r="G102" i="7"/>
  <c r="G103" i="7"/>
  <c r="P84" i="8" l="1"/>
  <c r="Q84" i="8" s="1"/>
  <c r="O84" i="8"/>
  <c r="N85" i="8"/>
  <c r="R83" i="8"/>
  <c r="V84" i="8"/>
  <c r="W84" i="8" s="1"/>
  <c r="U84" i="8"/>
  <c r="T85" i="8"/>
  <c r="X83" i="8"/>
  <c r="AB84" i="8"/>
  <c r="AC84" i="8" s="1"/>
  <c r="AA84" i="8"/>
  <c r="Z85" i="8"/>
  <c r="AD83" i="8"/>
  <c r="J86" i="8"/>
  <c r="I86" i="8"/>
  <c r="L85" i="8"/>
  <c r="H87" i="8"/>
  <c r="K86" i="8"/>
  <c r="D85" i="8"/>
  <c r="E85" i="8" s="1"/>
  <c r="C85" i="8"/>
  <c r="B86" i="8"/>
  <c r="F84" i="8"/>
  <c r="H98" i="7" a="1"/>
  <c r="G104" i="7"/>
  <c r="AB85" i="8" l="1"/>
  <c r="AC85" i="8" s="1"/>
  <c r="AA85" i="8"/>
  <c r="Z86" i="8"/>
  <c r="AD84" i="8"/>
  <c r="V85" i="8"/>
  <c r="W85" i="8" s="1"/>
  <c r="U85" i="8"/>
  <c r="T86" i="8"/>
  <c r="X84" i="8"/>
  <c r="P85" i="8"/>
  <c r="Q85" i="8" s="1"/>
  <c r="O85" i="8"/>
  <c r="N86" i="8"/>
  <c r="R84" i="8"/>
  <c r="J87" i="8"/>
  <c r="I87" i="8"/>
  <c r="L86" i="8"/>
  <c r="H88" i="8"/>
  <c r="K87" i="8"/>
  <c r="B87" i="8"/>
  <c r="D86" i="8"/>
  <c r="E86" i="8" s="1"/>
  <c r="C86" i="8"/>
  <c r="F85" i="8"/>
  <c r="H98" i="7"/>
  <c r="H99" i="7"/>
  <c r="H100" i="7"/>
  <c r="H101" i="7"/>
  <c r="H102" i="7"/>
  <c r="H103" i="7"/>
  <c r="P86" i="8" l="1"/>
  <c r="Q86" i="8" s="1"/>
  <c r="O86" i="8"/>
  <c r="N87" i="8"/>
  <c r="R85" i="8"/>
  <c r="V86" i="8"/>
  <c r="W86" i="8" s="1"/>
  <c r="U86" i="8"/>
  <c r="T87" i="8"/>
  <c r="X85" i="8"/>
  <c r="AB86" i="8"/>
  <c r="AC86" i="8" s="1"/>
  <c r="AA86" i="8"/>
  <c r="Z87" i="8"/>
  <c r="AD85" i="8"/>
  <c r="J88" i="8"/>
  <c r="I88" i="8"/>
  <c r="L87" i="8"/>
  <c r="H89" i="8"/>
  <c r="K88" i="8"/>
  <c r="F86" i="8"/>
  <c r="D87" i="8"/>
  <c r="E87" i="8" s="1"/>
  <c r="C87" i="8"/>
  <c r="B88" i="8"/>
  <c r="I98" i="7" a="1"/>
  <c r="H104" i="7"/>
  <c r="AB87" i="8" l="1"/>
  <c r="AC87" i="8" s="1"/>
  <c r="AA87" i="8"/>
  <c r="Z88" i="8"/>
  <c r="AD86" i="8"/>
  <c r="V87" i="8"/>
  <c r="W87" i="8" s="1"/>
  <c r="U87" i="8"/>
  <c r="T88" i="8"/>
  <c r="X86" i="8"/>
  <c r="P87" i="8"/>
  <c r="Q87" i="8" s="1"/>
  <c r="O87" i="8"/>
  <c r="N88" i="8"/>
  <c r="R86" i="8"/>
  <c r="J89" i="8"/>
  <c r="K89" i="8" s="1"/>
  <c r="I89" i="8"/>
  <c r="L88" i="8"/>
  <c r="H90" i="8"/>
  <c r="D88" i="8"/>
  <c r="E88" i="8" s="1"/>
  <c r="C88" i="8"/>
  <c r="B89" i="8"/>
  <c r="F87" i="8"/>
  <c r="I98" i="7"/>
  <c r="I99" i="7"/>
  <c r="I100" i="7"/>
  <c r="I101" i="7"/>
  <c r="I102" i="7"/>
  <c r="I103" i="7"/>
  <c r="P88" i="8" l="1"/>
  <c r="Q88" i="8" s="1"/>
  <c r="O88" i="8"/>
  <c r="N89" i="8"/>
  <c r="R87" i="8"/>
  <c r="V88" i="8"/>
  <c r="W88" i="8" s="1"/>
  <c r="U88" i="8"/>
  <c r="T89" i="8"/>
  <c r="X87" i="8"/>
  <c r="AB88" i="8"/>
  <c r="AC88" i="8" s="1"/>
  <c r="AA88" i="8"/>
  <c r="Z89" i="8"/>
  <c r="AD87" i="8"/>
  <c r="J90" i="8"/>
  <c r="I90" i="8"/>
  <c r="L89" i="8"/>
  <c r="H91" i="8"/>
  <c r="K90" i="8"/>
  <c r="D89" i="8"/>
  <c r="E89" i="8" s="1"/>
  <c r="C89" i="8"/>
  <c r="B90" i="8"/>
  <c r="F88" i="8"/>
  <c r="J98" i="7" a="1"/>
  <c r="I104" i="7"/>
  <c r="AB89" i="8" l="1"/>
  <c r="AC89" i="8" s="1"/>
  <c r="AA89" i="8"/>
  <c r="Z90" i="8"/>
  <c r="AD88" i="8"/>
  <c r="V89" i="8"/>
  <c r="W89" i="8" s="1"/>
  <c r="U89" i="8"/>
  <c r="T90" i="8"/>
  <c r="X88" i="8"/>
  <c r="P89" i="8"/>
  <c r="Q89" i="8" s="1"/>
  <c r="O89" i="8"/>
  <c r="N90" i="8"/>
  <c r="R88" i="8"/>
  <c r="J91" i="8"/>
  <c r="I91" i="8"/>
  <c r="L90" i="8"/>
  <c r="H92" i="8"/>
  <c r="K91" i="8"/>
  <c r="D90" i="8"/>
  <c r="E90" i="8" s="1"/>
  <c r="C90" i="8"/>
  <c r="B91" i="8"/>
  <c r="F89" i="8"/>
  <c r="J98" i="7"/>
  <c r="J99" i="7"/>
  <c r="J100" i="7"/>
  <c r="J101" i="7"/>
  <c r="J102" i="7"/>
  <c r="J103" i="7"/>
  <c r="P90" i="8" l="1"/>
  <c r="Q90" i="8" s="1"/>
  <c r="O90" i="8"/>
  <c r="N91" i="8"/>
  <c r="R89" i="8"/>
  <c r="V90" i="8"/>
  <c r="W90" i="8" s="1"/>
  <c r="U90" i="8"/>
  <c r="T91" i="8"/>
  <c r="X89" i="8"/>
  <c r="AB90" i="8"/>
  <c r="AC90" i="8" s="1"/>
  <c r="AA90" i="8"/>
  <c r="Z91" i="8"/>
  <c r="AD89" i="8"/>
  <c r="J92" i="8"/>
  <c r="I92" i="8"/>
  <c r="L91" i="8"/>
  <c r="H93" i="8"/>
  <c r="K92" i="8"/>
  <c r="D91" i="8"/>
  <c r="E91" i="8" s="1"/>
  <c r="C91" i="8"/>
  <c r="B92" i="8"/>
  <c r="F90" i="8"/>
  <c r="K98" i="7" a="1"/>
  <c r="J104" i="7"/>
  <c r="AB91" i="8" l="1"/>
  <c r="AC91" i="8" s="1"/>
  <c r="AA91" i="8"/>
  <c r="Z92" i="8"/>
  <c r="AD90" i="8"/>
  <c r="V91" i="8"/>
  <c r="W91" i="8" s="1"/>
  <c r="U91" i="8"/>
  <c r="T92" i="8"/>
  <c r="X90" i="8"/>
  <c r="P91" i="8"/>
  <c r="Q91" i="8" s="1"/>
  <c r="O91" i="8"/>
  <c r="N92" i="8"/>
  <c r="R90" i="8"/>
  <c r="J93" i="8"/>
  <c r="I93" i="8"/>
  <c r="L92" i="8"/>
  <c r="H94" i="8"/>
  <c r="K93" i="8"/>
  <c r="D92" i="8"/>
  <c r="E92" i="8" s="1"/>
  <c r="C92" i="8"/>
  <c r="B93" i="8"/>
  <c r="F91" i="8"/>
  <c r="K98" i="7"/>
  <c r="K99" i="7"/>
  <c r="K100" i="7"/>
  <c r="K101" i="7"/>
  <c r="K102" i="7"/>
  <c r="K103" i="7"/>
  <c r="P92" i="8" l="1"/>
  <c r="Q92" i="8" s="1"/>
  <c r="O92" i="8"/>
  <c r="N93" i="8"/>
  <c r="R91" i="8"/>
  <c r="V92" i="8"/>
  <c r="W92" i="8" s="1"/>
  <c r="U92" i="8"/>
  <c r="T93" i="8"/>
  <c r="X91" i="8"/>
  <c r="AB92" i="8"/>
  <c r="AC92" i="8" s="1"/>
  <c r="AA92" i="8"/>
  <c r="Z93" i="8"/>
  <c r="AD91" i="8"/>
  <c r="J94" i="8"/>
  <c r="I94" i="8"/>
  <c r="L93" i="8"/>
  <c r="H95" i="8"/>
  <c r="K94" i="8"/>
  <c r="D93" i="8"/>
  <c r="E93" i="8" s="1"/>
  <c r="C93" i="8"/>
  <c r="B94" i="8"/>
  <c r="F92" i="8"/>
  <c r="L98" i="7" a="1"/>
  <c r="K104" i="7"/>
  <c r="AB93" i="8" l="1"/>
  <c r="AC93" i="8" s="1"/>
  <c r="AA93" i="8"/>
  <c r="Z94" i="8"/>
  <c r="AD92" i="8"/>
  <c r="V93" i="8"/>
  <c r="W93" i="8" s="1"/>
  <c r="U93" i="8"/>
  <c r="T94" i="8"/>
  <c r="X92" i="8"/>
  <c r="P93" i="8"/>
  <c r="Q93" i="8" s="1"/>
  <c r="O93" i="8"/>
  <c r="N94" i="8"/>
  <c r="R92" i="8"/>
  <c r="J95" i="8"/>
  <c r="I95" i="8"/>
  <c r="L94" i="8"/>
  <c r="H96" i="8"/>
  <c r="K95" i="8"/>
  <c r="D94" i="8"/>
  <c r="E94" i="8" s="1"/>
  <c r="C94" i="8"/>
  <c r="B95" i="8"/>
  <c r="F93" i="8"/>
  <c r="L98" i="7"/>
  <c r="L99" i="7"/>
  <c r="L100" i="7"/>
  <c r="L101" i="7"/>
  <c r="L102" i="7"/>
  <c r="L103" i="7"/>
  <c r="P94" i="8" l="1"/>
  <c r="Q94" i="8" s="1"/>
  <c r="O94" i="8"/>
  <c r="N95" i="8"/>
  <c r="R93" i="8"/>
  <c r="V94" i="8"/>
  <c r="W94" i="8" s="1"/>
  <c r="U94" i="8"/>
  <c r="T95" i="8"/>
  <c r="X93" i="8"/>
  <c r="AB94" i="8"/>
  <c r="AC94" i="8" s="1"/>
  <c r="AA94" i="8"/>
  <c r="Z95" i="8"/>
  <c r="AD93" i="8"/>
  <c r="J96" i="8"/>
  <c r="I96" i="8"/>
  <c r="L95" i="8"/>
  <c r="H97" i="8"/>
  <c r="K96" i="8"/>
  <c r="D95" i="8"/>
  <c r="E95" i="8" s="1"/>
  <c r="C95" i="8"/>
  <c r="B96" i="8"/>
  <c r="F94" i="8"/>
  <c r="M98" i="7" a="1"/>
  <c r="L104" i="7"/>
  <c r="AB95" i="8" l="1"/>
  <c r="AC95" i="8" s="1"/>
  <c r="AA95" i="8"/>
  <c r="Z96" i="8"/>
  <c r="AD94" i="8"/>
  <c r="V95" i="8"/>
  <c r="W95" i="8" s="1"/>
  <c r="U95" i="8"/>
  <c r="T96" i="8"/>
  <c r="X94" i="8"/>
  <c r="P95" i="8"/>
  <c r="Q95" i="8" s="1"/>
  <c r="O95" i="8"/>
  <c r="N96" i="8"/>
  <c r="R94" i="8"/>
  <c r="J97" i="8"/>
  <c r="I97" i="8"/>
  <c r="L96" i="8"/>
  <c r="H98" i="8"/>
  <c r="K97" i="8"/>
  <c r="D96" i="8"/>
  <c r="E96" i="8" s="1"/>
  <c r="C96" i="8"/>
  <c r="B97" i="8"/>
  <c r="F95" i="8"/>
  <c r="M98" i="7"/>
  <c r="M99" i="7"/>
  <c r="M100" i="7"/>
  <c r="M101" i="7"/>
  <c r="M102" i="7"/>
  <c r="M103" i="7"/>
  <c r="P96" i="8" l="1"/>
  <c r="Q96" i="8" s="1"/>
  <c r="O96" i="8"/>
  <c r="N97" i="8"/>
  <c r="R95" i="8"/>
  <c r="V96" i="8"/>
  <c r="W96" i="8" s="1"/>
  <c r="U96" i="8"/>
  <c r="T97" i="8"/>
  <c r="X95" i="8"/>
  <c r="AC57" i="8"/>
  <c r="AA58" i="8" s="1"/>
  <c r="AB96" i="8"/>
  <c r="AC96" i="8" s="1"/>
  <c r="AA96" i="8"/>
  <c r="Z97" i="8"/>
  <c r="AD95" i="8"/>
  <c r="J98" i="8"/>
  <c r="I98" i="8"/>
  <c r="L97" i="8"/>
  <c r="H99" i="8"/>
  <c r="K98" i="8"/>
  <c r="D97" i="8"/>
  <c r="E97" i="8" s="1"/>
  <c r="C97" i="8"/>
  <c r="B98" i="8"/>
  <c r="F96" i="8"/>
  <c r="N98" i="7" a="1"/>
  <c r="M104" i="7"/>
  <c r="AB97" i="8" l="1"/>
  <c r="AC97" i="8" s="1"/>
  <c r="AA97" i="8"/>
  <c r="Z98" i="8"/>
  <c r="AD96" i="8"/>
  <c r="V97" i="8"/>
  <c r="W97" i="8" s="1"/>
  <c r="U97" i="8"/>
  <c r="T98" i="8"/>
  <c r="X96" i="8"/>
  <c r="P97" i="8"/>
  <c r="Q97" i="8" s="1"/>
  <c r="O97" i="8"/>
  <c r="N98" i="8"/>
  <c r="R96" i="8"/>
  <c r="J99" i="8"/>
  <c r="I99" i="8"/>
  <c r="L98" i="8"/>
  <c r="H100" i="8"/>
  <c r="K99" i="8"/>
  <c r="D98" i="8"/>
  <c r="E98" i="8" s="1"/>
  <c r="C98" i="8"/>
  <c r="B99" i="8"/>
  <c r="F97" i="8"/>
  <c r="N98" i="7"/>
  <c r="N99" i="7"/>
  <c r="N100" i="7"/>
  <c r="N101" i="7"/>
  <c r="N102" i="7"/>
  <c r="N103" i="7"/>
  <c r="P98" i="8" l="1"/>
  <c r="Q98" i="8" s="1"/>
  <c r="O98" i="8"/>
  <c r="N99" i="8"/>
  <c r="R97" i="8"/>
  <c r="V98" i="8"/>
  <c r="W98" i="8" s="1"/>
  <c r="U98" i="8"/>
  <c r="T99" i="8"/>
  <c r="X97" i="8"/>
  <c r="AB98" i="8"/>
  <c r="AC98" i="8" s="1"/>
  <c r="AA98" i="8"/>
  <c r="Z99" i="8"/>
  <c r="AD97" i="8"/>
  <c r="J100" i="8"/>
  <c r="I100" i="8"/>
  <c r="L99" i="8"/>
  <c r="H101" i="8"/>
  <c r="K100" i="8"/>
  <c r="D99" i="8"/>
  <c r="E99" i="8" s="1"/>
  <c r="C99" i="8"/>
  <c r="B100" i="8"/>
  <c r="F98" i="8"/>
  <c r="O98" i="7" a="1"/>
  <c r="N104" i="7"/>
  <c r="AB99" i="8" l="1"/>
  <c r="AC99" i="8" s="1"/>
  <c r="AA99" i="8"/>
  <c r="Z100" i="8"/>
  <c r="AD98" i="8"/>
  <c r="V99" i="8"/>
  <c r="W99" i="8" s="1"/>
  <c r="U99" i="8"/>
  <c r="T100" i="8"/>
  <c r="X98" i="8"/>
  <c r="P99" i="8"/>
  <c r="Q99" i="8" s="1"/>
  <c r="O99" i="8"/>
  <c r="N100" i="8"/>
  <c r="R98" i="8"/>
  <c r="J101" i="8"/>
  <c r="I101" i="8"/>
  <c r="L100" i="8"/>
  <c r="H102" i="8"/>
  <c r="K101" i="8"/>
  <c r="D100" i="8"/>
  <c r="E100" i="8" s="1"/>
  <c r="C100" i="8"/>
  <c r="B101" i="8"/>
  <c r="F99" i="8"/>
  <c r="O98" i="7"/>
  <c r="O99" i="7"/>
  <c r="O100" i="7"/>
  <c r="O101" i="7"/>
  <c r="O102" i="7"/>
  <c r="O103" i="7"/>
  <c r="P100" i="8" l="1"/>
  <c r="Q100" i="8" s="1"/>
  <c r="O100" i="8"/>
  <c r="N101" i="8"/>
  <c r="R99" i="8"/>
  <c r="V100" i="8"/>
  <c r="W100" i="8" s="1"/>
  <c r="U100" i="8"/>
  <c r="T101" i="8"/>
  <c r="X99" i="8"/>
  <c r="AB100" i="8"/>
  <c r="AC100" i="8" s="1"/>
  <c r="AA100" i="8"/>
  <c r="Z101" i="8"/>
  <c r="AD99" i="8"/>
  <c r="J102" i="8"/>
  <c r="I102" i="8"/>
  <c r="L101" i="8"/>
  <c r="H103" i="8"/>
  <c r="K102" i="8"/>
  <c r="D101" i="8"/>
  <c r="E101" i="8" s="1"/>
  <c r="C101" i="8"/>
  <c r="B102" i="8"/>
  <c r="F100" i="8"/>
  <c r="P98" i="7" a="1"/>
  <c r="O104" i="7"/>
  <c r="AB101" i="8" l="1"/>
  <c r="AC101" i="8" s="1"/>
  <c r="AA101" i="8"/>
  <c r="Z102" i="8"/>
  <c r="AD100" i="8"/>
  <c r="V101" i="8"/>
  <c r="W101" i="8" s="1"/>
  <c r="U101" i="8"/>
  <c r="T102" i="8"/>
  <c r="X100" i="8"/>
  <c r="P101" i="8"/>
  <c r="Q101" i="8" s="1"/>
  <c r="O101" i="8"/>
  <c r="N102" i="8"/>
  <c r="R100" i="8"/>
  <c r="J103" i="8"/>
  <c r="I103" i="8"/>
  <c r="L102" i="8"/>
  <c r="H104" i="8"/>
  <c r="K103" i="8"/>
  <c r="D102" i="8"/>
  <c r="E102" i="8" s="1"/>
  <c r="C102" i="8"/>
  <c r="B103" i="8"/>
  <c r="F101" i="8"/>
  <c r="P98" i="7"/>
  <c r="P99" i="7"/>
  <c r="P100" i="7"/>
  <c r="P101" i="7"/>
  <c r="P102" i="7"/>
  <c r="P103" i="7"/>
  <c r="P102" i="8" l="1"/>
  <c r="Q102" i="8" s="1"/>
  <c r="O102" i="8"/>
  <c r="N103" i="8"/>
  <c r="R101" i="8"/>
  <c r="V102" i="8"/>
  <c r="W102" i="8" s="1"/>
  <c r="U102" i="8"/>
  <c r="T103" i="8"/>
  <c r="X101" i="8"/>
  <c r="AB102" i="8"/>
  <c r="AC102" i="8" s="1"/>
  <c r="AA102" i="8"/>
  <c r="Z103" i="8"/>
  <c r="AD101" i="8"/>
  <c r="J104" i="8"/>
  <c r="I104" i="8"/>
  <c r="L103" i="8"/>
  <c r="H105" i="8"/>
  <c r="K104" i="8"/>
  <c r="D103" i="8"/>
  <c r="E103" i="8" s="1"/>
  <c r="C103" i="8"/>
  <c r="B104" i="8"/>
  <c r="F102" i="8"/>
  <c r="Q98" i="7" a="1"/>
  <c r="P104" i="7"/>
  <c r="AB103" i="8" l="1"/>
  <c r="AC103" i="8" s="1"/>
  <c r="AA103" i="8"/>
  <c r="Z104" i="8"/>
  <c r="AD102" i="8"/>
  <c r="V103" i="8"/>
  <c r="W103" i="8" s="1"/>
  <c r="U103" i="8"/>
  <c r="T104" i="8"/>
  <c r="X102" i="8"/>
  <c r="P103" i="8"/>
  <c r="Q103" i="8" s="1"/>
  <c r="O103" i="8"/>
  <c r="N104" i="8"/>
  <c r="R102" i="8"/>
  <c r="AC58" i="8"/>
  <c r="J105" i="8"/>
  <c r="I105" i="8"/>
  <c r="L104" i="8"/>
  <c r="H106" i="8"/>
  <c r="K105" i="8"/>
  <c r="D104" i="8"/>
  <c r="E104" i="8" s="1"/>
  <c r="C104" i="8"/>
  <c r="B105" i="8"/>
  <c r="F103" i="8"/>
  <c r="Q98" i="7"/>
  <c r="D106" i="7" s="1"/>
  <c r="Q99" i="7"/>
  <c r="Q100" i="7"/>
  <c r="Q101" i="7"/>
  <c r="Q102" i="7"/>
  <c r="Q103" i="7"/>
  <c r="P104" i="8" l="1"/>
  <c r="Q104" i="8" s="1"/>
  <c r="O104" i="8"/>
  <c r="N105" i="8"/>
  <c r="R103" i="8"/>
  <c r="V104" i="8"/>
  <c r="W104" i="8" s="1"/>
  <c r="U104" i="8"/>
  <c r="T105" i="8"/>
  <c r="X103" i="8"/>
  <c r="AB104" i="8"/>
  <c r="AC104" i="8" s="1"/>
  <c r="AA104" i="8"/>
  <c r="Z105" i="8"/>
  <c r="AD103" i="8"/>
  <c r="J106" i="8"/>
  <c r="I106" i="8"/>
  <c r="L105" i="8"/>
  <c r="H107" i="8"/>
  <c r="K106" i="8"/>
  <c r="D105" i="8"/>
  <c r="E105" i="8" s="1"/>
  <c r="C105" i="8"/>
  <c r="B106" i="8"/>
  <c r="F104" i="8"/>
  <c r="Q104" i="7"/>
  <c r="AB105" i="8" l="1"/>
  <c r="AC105" i="8" s="1"/>
  <c r="AA105" i="8"/>
  <c r="Z106" i="8"/>
  <c r="AD104" i="8"/>
  <c r="W57" i="8"/>
  <c r="U58" i="8" s="1"/>
  <c r="W58" i="8" s="1"/>
  <c r="V105" i="8"/>
  <c r="W105" i="8" s="1"/>
  <c r="U105" i="8"/>
  <c r="T106" i="8"/>
  <c r="X104" i="8"/>
  <c r="P105" i="8"/>
  <c r="Q105" i="8" s="1"/>
  <c r="O105" i="8"/>
  <c r="N106" i="8"/>
  <c r="R104" i="8"/>
  <c r="J107" i="8"/>
  <c r="I107" i="8"/>
  <c r="L106" i="8"/>
  <c r="H108" i="8"/>
  <c r="K107" i="8"/>
  <c r="D106" i="8"/>
  <c r="E106" i="8" s="1"/>
  <c r="C106" i="8"/>
  <c r="B107" i="8"/>
  <c r="F105" i="8"/>
  <c r="P106" i="8" l="1"/>
  <c r="Q106" i="8" s="1"/>
  <c r="O106" i="8"/>
  <c r="N107" i="8"/>
  <c r="R105" i="8"/>
  <c r="V106" i="8"/>
  <c r="W106" i="8" s="1"/>
  <c r="U106" i="8"/>
  <c r="T107" i="8"/>
  <c r="X105" i="8"/>
  <c r="AB106" i="8"/>
  <c r="AC106" i="8" s="1"/>
  <c r="AA106" i="8"/>
  <c r="Z107" i="8"/>
  <c r="AD105" i="8"/>
  <c r="J108" i="8"/>
  <c r="I108" i="8"/>
  <c r="L107" i="8"/>
  <c r="H109" i="8"/>
  <c r="K108" i="8"/>
  <c r="D107" i="8"/>
  <c r="E107" i="8" s="1"/>
  <c r="C107" i="8"/>
  <c r="B108" i="8"/>
  <c r="F106" i="8"/>
  <c r="AB107" i="8" l="1"/>
  <c r="AC107" i="8" s="1"/>
  <c r="AA107" i="8"/>
  <c r="Z108" i="8"/>
  <c r="AD106" i="8"/>
  <c r="V107" i="8"/>
  <c r="W107" i="8" s="1"/>
  <c r="U107" i="8"/>
  <c r="T108" i="8"/>
  <c r="X106" i="8"/>
  <c r="P107" i="8"/>
  <c r="Q107" i="8" s="1"/>
  <c r="O107" i="8"/>
  <c r="N108" i="8"/>
  <c r="R106" i="8"/>
  <c r="J109" i="8"/>
  <c r="I109" i="8"/>
  <c r="L108" i="8"/>
  <c r="H110" i="8"/>
  <c r="K109" i="8"/>
  <c r="D108" i="8"/>
  <c r="E108" i="8" s="1"/>
  <c r="C108" i="8"/>
  <c r="B109" i="8"/>
  <c r="F107" i="8"/>
  <c r="P108" i="8" l="1"/>
  <c r="Q108" i="8" s="1"/>
  <c r="O108" i="8"/>
  <c r="N109" i="8"/>
  <c r="R107" i="8"/>
  <c r="V108" i="8"/>
  <c r="W108" i="8" s="1"/>
  <c r="U108" i="8"/>
  <c r="T109" i="8"/>
  <c r="X107" i="8"/>
  <c r="AB108" i="8"/>
  <c r="AC108" i="8" s="1"/>
  <c r="AA108" i="8"/>
  <c r="Z109" i="8"/>
  <c r="AD107" i="8"/>
  <c r="J110" i="8"/>
  <c r="I110" i="8"/>
  <c r="L109" i="8"/>
  <c r="H111" i="8"/>
  <c r="K110" i="8"/>
  <c r="D109" i="8"/>
  <c r="E109" i="8" s="1"/>
  <c r="C109" i="8"/>
  <c r="B110" i="8"/>
  <c r="F108" i="8"/>
  <c r="AB109" i="8" l="1"/>
  <c r="AC109" i="8" s="1"/>
  <c r="AA109" i="8"/>
  <c r="Z110" i="8"/>
  <c r="AD108" i="8"/>
  <c r="V109" i="8"/>
  <c r="W109" i="8" s="1"/>
  <c r="U109" i="8"/>
  <c r="T110" i="8"/>
  <c r="X108" i="8"/>
  <c r="P109" i="8"/>
  <c r="Q109" i="8" s="1"/>
  <c r="O109" i="8"/>
  <c r="N110" i="8"/>
  <c r="R108" i="8"/>
  <c r="J111" i="8"/>
  <c r="I111" i="8"/>
  <c r="L110" i="8"/>
  <c r="H112" i="8"/>
  <c r="K111" i="8"/>
  <c r="D110" i="8"/>
  <c r="E110" i="8" s="1"/>
  <c r="C110" i="8"/>
  <c r="B111" i="8"/>
  <c r="F109" i="8"/>
  <c r="P110" i="8" l="1"/>
  <c r="Q110" i="8" s="1"/>
  <c r="O110" i="8"/>
  <c r="N111" i="8"/>
  <c r="R109" i="8"/>
  <c r="V110" i="8"/>
  <c r="W110" i="8" s="1"/>
  <c r="U110" i="8"/>
  <c r="T111" i="8"/>
  <c r="X109" i="8"/>
  <c r="AB110" i="8"/>
  <c r="AC110" i="8" s="1"/>
  <c r="AA110" i="8"/>
  <c r="Z111" i="8"/>
  <c r="AD109" i="8"/>
  <c r="J112" i="8"/>
  <c r="I112" i="8"/>
  <c r="L111" i="8"/>
  <c r="H113" i="8"/>
  <c r="K112" i="8"/>
  <c r="B112" i="8"/>
  <c r="D111" i="8"/>
  <c r="E111" i="8" s="1"/>
  <c r="C111" i="8"/>
  <c r="F110" i="8"/>
  <c r="AB111" i="8" l="1"/>
  <c r="AC111" i="8" s="1"/>
  <c r="AA111" i="8"/>
  <c r="Z112" i="8"/>
  <c r="AD110" i="8"/>
  <c r="V111" i="8"/>
  <c r="W111" i="8" s="1"/>
  <c r="U111" i="8"/>
  <c r="T112" i="8"/>
  <c r="X110" i="8"/>
  <c r="P111" i="8"/>
  <c r="Q111" i="8" s="1"/>
  <c r="O111" i="8"/>
  <c r="N112" i="8"/>
  <c r="R110" i="8"/>
  <c r="J113" i="8"/>
  <c r="I113" i="8"/>
  <c r="L112" i="8"/>
  <c r="H114" i="8"/>
  <c r="K113" i="8"/>
  <c r="F111" i="8"/>
  <c r="D112" i="8"/>
  <c r="E112" i="8" s="1"/>
  <c r="C112" i="8"/>
  <c r="B113" i="8"/>
  <c r="P112" i="8" l="1"/>
  <c r="Q112" i="8" s="1"/>
  <c r="O112" i="8"/>
  <c r="N113" i="8"/>
  <c r="R111" i="8"/>
  <c r="V112" i="8"/>
  <c r="W112" i="8" s="1"/>
  <c r="U112" i="8"/>
  <c r="T113" i="8"/>
  <c r="X111" i="8"/>
  <c r="AB112" i="8"/>
  <c r="AC112" i="8" s="1"/>
  <c r="AA112" i="8"/>
  <c r="Z113" i="8"/>
  <c r="AD111" i="8"/>
  <c r="J114" i="8"/>
  <c r="I114" i="8"/>
  <c r="L113" i="8"/>
  <c r="H115" i="8"/>
  <c r="K114" i="8"/>
  <c r="D113" i="8"/>
  <c r="E113" i="8" s="1"/>
  <c r="C113" i="8"/>
  <c r="B114" i="8"/>
  <c r="F112" i="8"/>
  <c r="AB113" i="8" l="1"/>
  <c r="AC113" i="8" s="1"/>
  <c r="AA113" i="8"/>
  <c r="Z114" i="8"/>
  <c r="AD112" i="8"/>
  <c r="V113" i="8"/>
  <c r="W113" i="8" s="1"/>
  <c r="U113" i="8"/>
  <c r="T114" i="8"/>
  <c r="X112" i="8"/>
  <c r="P113" i="8"/>
  <c r="Q113" i="8" s="1"/>
  <c r="O113" i="8"/>
  <c r="N114" i="8"/>
  <c r="R112" i="8"/>
  <c r="J115" i="8"/>
  <c r="I115" i="8"/>
  <c r="L114" i="8"/>
  <c r="H116" i="8"/>
  <c r="K115" i="8"/>
  <c r="D114" i="8"/>
  <c r="E114" i="8" s="1"/>
  <c r="C114" i="8"/>
  <c r="B115" i="8"/>
  <c r="F113" i="8"/>
  <c r="P114" i="8" l="1"/>
  <c r="Q114" i="8" s="1"/>
  <c r="O114" i="8"/>
  <c r="N115" i="8"/>
  <c r="R113" i="8"/>
  <c r="V114" i="8"/>
  <c r="W114" i="8" s="1"/>
  <c r="U114" i="8"/>
  <c r="T115" i="8"/>
  <c r="X113" i="8"/>
  <c r="AB114" i="8"/>
  <c r="AC114" i="8" s="1"/>
  <c r="AA114" i="8"/>
  <c r="Z115" i="8"/>
  <c r="AD113" i="8"/>
  <c r="J116" i="8"/>
  <c r="I116" i="8"/>
  <c r="L115" i="8"/>
  <c r="H117" i="8"/>
  <c r="K116" i="8"/>
  <c r="D115" i="8"/>
  <c r="E115" i="8" s="1"/>
  <c r="C115" i="8"/>
  <c r="B116" i="8"/>
  <c r="F114" i="8"/>
  <c r="AB115" i="8" l="1"/>
  <c r="AC115" i="8" s="1"/>
  <c r="AA115" i="8"/>
  <c r="Z116" i="8"/>
  <c r="AD114" i="8"/>
  <c r="V115" i="8"/>
  <c r="W115" i="8" s="1"/>
  <c r="U115" i="8"/>
  <c r="T116" i="8"/>
  <c r="X114" i="8"/>
  <c r="P115" i="8"/>
  <c r="Q115" i="8" s="1"/>
  <c r="O115" i="8"/>
  <c r="N116" i="8"/>
  <c r="R114" i="8"/>
  <c r="J117" i="8"/>
  <c r="I117" i="8"/>
  <c r="L116" i="8"/>
  <c r="H118" i="8"/>
  <c r="K117" i="8"/>
  <c r="D116" i="8"/>
  <c r="E116" i="8" s="1"/>
  <c r="C116" i="8"/>
  <c r="B117" i="8"/>
  <c r="F115" i="8"/>
  <c r="P116" i="8" l="1"/>
  <c r="Q116" i="8" s="1"/>
  <c r="O116" i="8"/>
  <c r="N117" i="8"/>
  <c r="R115" i="8"/>
  <c r="V116" i="8"/>
  <c r="W116" i="8" s="1"/>
  <c r="U116" i="8"/>
  <c r="T117" i="8"/>
  <c r="X115" i="8"/>
  <c r="AB116" i="8"/>
  <c r="AC116" i="8" s="1"/>
  <c r="AA116" i="8"/>
  <c r="Z117" i="8"/>
  <c r="AD115" i="8"/>
  <c r="J118" i="8"/>
  <c r="I118" i="8"/>
  <c r="L117" i="8"/>
  <c r="H119" i="8"/>
  <c r="K118" i="8"/>
  <c r="D117" i="8"/>
  <c r="E117" i="8" s="1"/>
  <c r="C117" i="8"/>
  <c r="B118" i="8"/>
  <c r="F116" i="8"/>
  <c r="AB117" i="8" l="1"/>
  <c r="AC117" i="8" s="1"/>
  <c r="AA117" i="8"/>
  <c r="Z118" i="8"/>
  <c r="AD116" i="8"/>
  <c r="V117" i="8"/>
  <c r="W117" i="8" s="1"/>
  <c r="U117" i="8"/>
  <c r="T118" i="8"/>
  <c r="X116" i="8"/>
  <c r="P117" i="8"/>
  <c r="Q117" i="8" s="1"/>
  <c r="O117" i="8"/>
  <c r="N118" i="8"/>
  <c r="R116" i="8"/>
  <c r="J119" i="8"/>
  <c r="I119" i="8"/>
  <c r="L118" i="8"/>
  <c r="H120" i="8"/>
  <c r="K119" i="8"/>
  <c r="D118" i="8"/>
  <c r="E118" i="8" s="1"/>
  <c r="C118" i="8"/>
  <c r="B119" i="8"/>
  <c r="F117" i="8"/>
  <c r="P118" i="8" l="1"/>
  <c r="Q118" i="8" s="1"/>
  <c r="O118" i="8"/>
  <c r="N119" i="8"/>
  <c r="R117" i="8"/>
  <c r="V118" i="8"/>
  <c r="W118" i="8" s="1"/>
  <c r="U118" i="8"/>
  <c r="T119" i="8"/>
  <c r="X117" i="8"/>
  <c r="AB118" i="8"/>
  <c r="AC118" i="8" s="1"/>
  <c r="AA118" i="8"/>
  <c r="Z119" i="8"/>
  <c r="AD117" i="8"/>
  <c r="J120" i="8"/>
  <c r="I120" i="8"/>
  <c r="L119" i="8"/>
  <c r="H121" i="8"/>
  <c r="K120" i="8"/>
  <c r="D119" i="8"/>
  <c r="E119" i="8" s="1"/>
  <c r="C119" i="8"/>
  <c r="B120" i="8"/>
  <c r="F118" i="8"/>
  <c r="AB119" i="8" l="1"/>
  <c r="AC119" i="8" s="1"/>
  <c r="AA119" i="8"/>
  <c r="Z120" i="8"/>
  <c r="AD118" i="8"/>
  <c r="V119" i="8"/>
  <c r="W119" i="8" s="1"/>
  <c r="U119" i="8"/>
  <c r="T120" i="8"/>
  <c r="X118" i="8"/>
  <c r="P119" i="8"/>
  <c r="Q119" i="8" s="1"/>
  <c r="O119" i="8"/>
  <c r="N120" i="8"/>
  <c r="R118" i="8"/>
  <c r="J121" i="8"/>
  <c r="I121" i="8"/>
  <c r="L120" i="8"/>
  <c r="H122" i="8"/>
  <c r="K121" i="8"/>
  <c r="D120" i="8"/>
  <c r="E120" i="8" s="1"/>
  <c r="C120" i="8"/>
  <c r="B121" i="8"/>
  <c r="F119" i="8"/>
  <c r="P120" i="8" l="1"/>
  <c r="Q120" i="8" s="1"/>
  <c r="O120" i="8"/>
  <c r="N121" i="8"/>
  <c r="R119" i="8"/>
  <c r="V120" i="8"/>
  <c r="W120" i="8" s="1"/>
  <c r="U120" i="8"/>
  <c r="T121" i="8"/>
  <c r="X119" i="8"/>
  <c r="AB120" i="8"/>
  <c r="AC120" i="8" s="1"/>
  <c r="AA120" i="8"/>
  <c r="Z121" i="8"/>
  <c r="AD119" i="8"/>
  <c r="J122" i="8"/>
  <c r="I122" i="8"/>
  <c r="L121" i="8"/>
  <c r="H123" i="8"/>
  <c r="K122" i="8"/>
  <c r="D121" i="8"/>
  <c r="E121" i="8" s="1"/>
  <c r="C121" i="8"/>
  <c r="B122" i="8"/>
  <c r="F120" i="8"/>
  <c r="AB121" i="8" l="1"/>
  <c r="AC121" i="8" s="1"/>
  <c r="AA121" i="8"/>
  <c r="Z122" i="8"/>
  <c r="AD120" i="8"/>
  <c r="V121" i="8"/>
  <c r="W121" i="8" s="1"/>
  <c r="U121" i="8"/>
  <c r="T122" i="8"/>
  <c r="X120" i="8"/>
  <c r="P121" i="8"/>
  <c r="Q121" i="8" s="1"/>
  <c r="O121" i="8"/>
  <c r="N122" i="8"/>
  <c r="R120" i="8"/>
  <c r="J123" i="8"/>
  <c r="I123" i="8"/>
  <c r="L122" i="8"/>
  <c r="H124" i="8"/>
  <c r="K123" i="8"/>
  <c r="D122" i="8"/>
  <c r="E122" i="8" s="1"/>
  <c r="C122" i="8"/>
  <c r="B123" i="8"/>
  <c r="F121" i="8"/>
  <c r="P122" i="8" l="1"/>
  <c r="Q122" i="8" s="1"/>
  <c r="O122" i="8"/>
  <c r="N123" i="8"/>
  <c r="R121" i="8"/>
  <c r="V122" i="8"/>
  <c r="W122" i="8" s="1"/>
  <c r="U122" i="8"/>
  <c r="T123" i="8"/>
  <c r="X121" i="8"/>
  <c r="AB122" i="8"/>
  <c r="AC122" i="8" s="1"/>
  <c r="AA122" i="8"/>
  <c r="Z123" i="8"/>
  <c r="AD121" i="8"/>
  <c r="J124" i="8"/>
  <c r="I124" i="8"/>
  <c r="L123" i="8"/>
  <c r="H125" i="8"/>
  <c r="K124" i="8"/>
  <c r="D123" i="8"/>
  <c r="E123" i="8" s="1"/>
  <c r="C123" i="8"/>
  <c r="B124" i="8"/>
  <c r="F122" i="8"/>
  <c r="AB123" i="8" l="1"/>
  <c r="AC123" i="8" s="1"/>
  <c r="AA123" i="8"/>
  <c r="Z124" i="8"/>
  <c r="AD122" i="8"/>
  <c r="V123" i="8"/>
  <c r="W123" i="8" s="1"/>
  <c r="U123" i="8"/>
  <c r="T124" i="8"/>
  <c r="X122" i="8"/>
  <c r="P123" i="8"/>
  <c r="Q123" i="8" s="1"/>
  <c r="O123" i="8"/>
  <c r="N124" i="8"/>
  <c r="R122" i="8"/>
  <c r="J125" i="8"/>
  <c r="I125" i="8"/>
  <c r="L124" i="8"/>
  <c r="H126" i="8"/>
  <c r="K125" i="8"/>
  <c r="D124" i="8"/>
  <c r="E124" i="8" s="1"/>
  <c r="C124" i="8"/>
  <c r="B125" i="8"/>
  <c r="F123" i="8"/>
  <c r="P124" i="8" l="1"/>
  <c r="Q124" i="8" s="1"/>
  <c r="O124" i="8"/>
  <c r="N125" i="8"/>
  <c r="R123" i="8"/>
  <c r="V124" i="8"/>
  <c r="W124" i="8" s="1"/>
  <c r="U124" i="8"/>
  <c r="T125" i="8"/>
  <c r="X123" i="8"/>
  <c r="AB124" i="8"/>
  <c r="AC124" i="8" s="1"/>
  <c r="AA124" i="8"/>
  <c r="Z125" i="8"/>
  <c r="AD123" i="8"/>
  <c r="J126" i="8"/>
  <c r="I126" i="8"/>
  <c r="L125" i="8"/>
  <c r="H127" i="8"/>
  <c r="K126" i="8"/>
  <c r="D125" i="8"/>
  <c r="E125" i="8" s="1"/>
  <c r="C125" i="8"/>
  <c r="B126" i="8"/>
  <c r="F124" i="8"/>
  <c r="AB125" i="8" l="1"/>
  <c r="AC125" i="8" s="1"/>
  <c r="AA125" i="8"/>
  <c r="Z126" i="8"/>
  <c r="AD124" i="8"/>
  <c r="V125" i="8"/>
  <c r="W125" i="8" s="1"/>
  <c r="U125" i="8"/>
  <c r="T126" i="8"/>
  <c r="X124" i="8"/>
  <c r="P125" i="8"/>
  <c r="Q125" i="8" s="1"/>
  <c r="O125" i="8"/>
  <c r="N126" i="8"/>
  <c r="R124" i="8"/>
  <c r="J127" i="8"/>
  <c r="I127" i="8"/>
  <c r="L126" i="8"/>
  <c r="H128" i="8"/>
  <c r="K127" i="8"/>
  <c r="D126" i="8"/>
  <c r="E126" i="8" s="1"/>
  <c r="C126" i="8"/>
  <c r="B127" i="8"/>
  <c r="F125" i="8"/>
  <c r="P126" i="8" l="1"/>
  <c r="Q126" i="8" s="1"/>
  <c r="O126" i="8"/>
  <c r="N127" i="8"/>
  <c r="R125" i="8"/>
  <c r="V126" i="8"/>
  <c r="W126" i="8" s="1"/>
  <c r="U126" i="8"/>
  <c r="T127" i="8"/>
  <c r="X125" i="8"/>
  <c r="AB126" i="8"/>
  <c r="AC126" i="8" s="1"/>
  <c r="AA126" i="8"/>
  <c r="Z127" i="8"/>
  <c r="AD125" i="8"/>
  <c r="J128" i="8"/>
  <c r="I128" i="8"/>
  <c r="L127" i="8"/>
  <c r="H129" i="8"/>
  <c r="K128" i="8"/>
  <c r="D127" i="8"/>
  <c r="E127" i="8" s="1"/>
  <c r="C127" i="8"/>
  <c r="B128" i="8"/>
  <c r="F126" i="8"/>
  <c r="AB127" i="8" l="1"/>
  <c r="AC127" i="8" s="1"/>
  <c r="AA127" i="8"/>
  <c r="Z128" i="8"/>
  <c r="AD126" i="8"/>
  <c r="V127" i="8"/>
  <c r="W127" i="8" s="1"/>
  <c r="U127" i="8"/>
  <c r="T128" i="8"/>
  <c r="X126" i="8"/>
  <c r="P127" i="8"/>
  <c r="Q127" i="8" s="1"/>
  <c r="O127" i="8"/>
  <c r="N128" i="8"/>
  <c r="R126" i="8"/>
  <c r="J129" i="8"/>
  <c r="I129" i="8"/>
  <c r="L128" i="8"/>
  <c r="H130" i="8"/>
  <c r="K129" i="8"/>
  <c r="D128" i="8"/>
  <c r="E128" i="8" s="1"/>
  <c r="C128" i="8"/>
  <c r="B129" i="8"/>
  <c r="F127" i="8"/>
  <c r="P128" i="8" l="1"/>
  <c r="Q128" i="8" s="1"/>
  <c r="O128" i="8"/>
  <c r="N129" i="8"/>
  <c r="R127" i="8"/>
  <c r="V128" i="8"/>
  <c r="W128" i="8" s="1"/>
  <c r="U128" i="8"/>
  <c r="T129" i="8"/>
  <c r="X127" i="8"/>
  <c r="AB128" i="8"/>
  <c r="AC128" i="8" s="1"/>
  <c r="AA128" i="8"/>
  <c r="Z129" i="8"/>
  <c r="AD127" i="8"/>
  <c r="J130" i="8"/>
  <c r="I130" i="8"/>
  <c r="L129" i="8"/>
  <c r="H131" i="8"/>
  <c r="K130" i="8"/>
  <c r="D129" i="8"/>
  <c r="E129" i="8" s="1"/>
  <c r="C129" i="8"/>
  <c r="B130" i="8"/>
  <c r="F128" i="8"/>
  <c r="AB129" i="8" l="1"/>
  <c r="AC129" i="8" s="1"/>
  <c r="AA129" i="8"/>
  <c r="Z130" i="8"/>
  <c r="AD128" i="8"/>
  <c r="V129" i="8"/>
  <c r="W129" i="8" s="1"/>
  <c r="U129" i="8"/>
  <c r="T130" i="8"/>
  <c r="X128" i="8"/>
  <c r="P129" i="8"/>
  <c r="Q129" i="8" s="1"/>
  <c r="O129" i="8"/>
  <c r="N130" i="8"/>
  <c r="R128" i="8"/>
  <c r="J131" i="8"/>
  <c r="I131" i="8"/>
  <c r="L130" i="8"/>
  <c r="H132" i="8"/>
  <c r="K131" i="8"/>
  <c r="D130" i="8"/>
  <c r="E130" i="8" s="1"/>
  <c r="C130" i="8"/>
  <c r="B131" i="8"/>
  <c r="F129" i="8"/>
  <c r="P130" i="8" l="1"/>
  <c r="Q130" i="8" s="1"/>
  <c r="O130" i="8"/>
  <c r="N131" i="8"/>
  <c r="R129" i="8"/>
  <c r="V130" i="8"/>
  <c r="W130" i="8" s="1"/>
  <c r="U130" i="8"/>
  <c r="T131" i="8"/>
  <c r="X129" i="8"/>
  <c r="AB130" i="8"/>
  <c r="AC130" i="8" s="1"/>
  <c r="AA130" i="8"/>
  <c r="Z131" i="8"/>
  <c r="AD129" i="8"/>
  <c r="J132" i="8"/>
  <c r="I132" i="8"/>
  <c r="L131" i="8"/>
  <c r="H133" i="8"/>
  <c r="K132" i="8"/>
  <c r="D131" i="8"/>
  <c r="E131" i="8" s="1"/>
  <c r="C131" i="8"/>
  <c r="B132" i="8"/>
  <c r="F130" i="8"/>
  <c r="AB131" i="8" l="1"/>
  <c r="AC131" i="8" s="1"/>
  <c r="AA131" i="8"/>
  <c r="Z132" i="8"/>
  <c r="AD130" i="8"/>
  <c r="V131" i="8"/>
  <c r="W131" i="8" s="1"/>
  <c r="U131" i="8"/>
  <c r="T132" i="8"/>
  <c r="X130" i="8"/>
  <c r="P131" i="8"/>
  <c r="Q131" i="8" s="1"/>
  <c r="O131" i="8"/>
  <c r="N132" i="8"/>
  <c r="R130" i="8"/>
  <c r="J133" i="8"/>
  <c r="I133" i="8"/>
  <c r="L132" i="8"/>
  <c r="H134" i="8"/>
  <c r="K133" i="8"/>
  <c r="D132" i="8"/>
  <c r="E132" i="8" s="1"/>
  <c r="C132" i="8"/>
  <c r="B133" i="8"/>
  <c r="F131" i="8"/>
  <c r="P132" i="8" l="1"/>
  <c r="Q132" i="8" s="1"/>
  <c r="O132" i="8"/>
  <c r="N133" i="8"/>
  <c r="R131" i="8"/>
  <c r="V132" i="8"/>
  <c r="W132" i="8" s="1"/>
  <c r="U132" i="8"/>
  <c r="T133" i="8"/>
  <c r="X131" i="8"/>
  <c r="AB132" i="8"/>
  <c r="AC132" i="8" s="1"/>
  <c r="AA132" i="8"/>
  <c r="Z133" i="8"/>
  <c r="AD131" i="8"/>
  <c r="J134" i="8"/>
  <c r="I134" i="8"/>
  <c r="L133" i="8"/>
  <c r="H135" i="8"/>
  <c r="K134" i="8"/>
  <c r="D133" i="8"/>
  <c r="E133" i="8" s="1"/>
  <c r="C133" i="8"/>
  <c r="B134" i="8"/>
  <c r="F132" i="8"/>
  <c r="AB133" i="8" l="1"/>
  <c r="AC133" i="8" s="1"/>
  <c r="AA133" i="8"/>
  <c r="Z134" i="8"/>
  <c r="AD132" i="8"/>
  <c r="V133" i="8"/>
  <c r="W133" i="8" s="1"/>
  <c r="U133" i="8"/>
  <c r="T134" i="8"/>
  <c r="X132" i="8"/>
  <c r="P133" i="8"/>
  <c r="Q133" i="8" s="1"/>
  <c r="O133" i="8"/>
  <c r="N134" i="8"/>
  <c r="R132" i="8"/>
  <c r="J135" i="8"/>
  <c r="I135" i="8"/>
  <c r="L134" i="8"/>
  <c r="H136" i="8"/>
  <c r="K135" i="8"/>
  <c r="D134" i="8"/>
  <c r="E134" i="8" s="1"/>
  <c r="C134" i="8"/>
  <c r="B135" i="8"/>
  <c r="F133" i="8"/>
  <c r="P134" i="8" l="1"/>
  <c r="Q134" i="8" s="1"/>
  <c r="O134" i="8"/>
  <c r="N135" i="8"/>
  <c r="R133" i="8"/>
  <c r="V134" i="8"/>
  <c r="W134" i="8" s="1"/>
  <c r="U134" i="8"/>
  <c r="T135" i="8"/>
  <c r="X133" i="8"/>
  <c r="AB134" i="8"/>
  <c r="AC134" i="8" s="1"/>
  <c r="AA134" i="8"/>
  <c r="Z135" i="8"/>
  <c r="AD133" i="8"/>
  <c r="J136" i="8"/>
  <c r="I136" i="8"/>
  <c r="L135" i="8"/>
  <c r="H137" i="8"/>
  <c r="K136" i="8"/>
  <c r="D135" i="8"/>
  <c r="E135" i="8" s="1"/>
  <c r="C135" i="8"/>
  <c r="B136" i="8"/>
  <c r="F134" i="8"/>
  <c r="AB135" i="8" l="1"/>
  <c r="AC135" i="8" s="1"/>
  <c r="AA135" i="8"/>
  <c r="Z136" i="8"/>
  <c r="AD134" i="8"/>
  <c r="V135" i="8"/>
  <c r="W135" i="8" s="1"/>
  <c r="U135" i="8"/>
  <c r="T136" i="8"/>
  <c r="X134" i="8"/>
  <c r="P135" i="8"/>
  <c r="Q135" i="8" s="1"/>
  <c r="O135" i="8"/>
  <c r="N136" i="8"/>
  <c r="R134" i="8"/>
  <c r="J137" i="8"/>
  <c r="I137" i="8"/>
  <c r="L136" i="8"/>
  <c r="H138" i="8"/>
  <c r="K137" i="8"/>
  <c r="D136" i="8"/>
  <c r="E136" i="8" s="1"/>
  <c r="C136" i="8"/>
  <c r="B137" i="8"/>
  <c r="F135" i="8"/>
  <c r="P136" i="8" l="1"/>
  <c r="Q136" i="8" s="1"/>
  <c r="O136" i="8"/>
  <c r="N137" i="8"/>
  <c r="R135" i="8"/>
  <c r="V136" i="8"/>
  <c r="W136" i="8" s="1"/>
  <c r="U136" i="8"/>
  <c r="T137" i="8"/>
  <c r="X135" i="8"/>
  <c r="AB136" i="8"/>
  <c r="AC136" i="8" s="1"/>
  <c r="AA136" i="8"/>
  <c r="Z137" i="8"/>
  <c r="AD135" i="8"/>
  <c r="J138" i="8"/>
  <c r="I138" i="8"/>
  <c r="L137" i="8"/>
  <c r="H139" i="8"/>
  <c r="K138" i="8"/>
  <c r="D137" i="8"/>
  <c r="E137" i="8" s="1"/>
  <c r="C137" i="8"/>
  <c r="B138" i="8"/>
  <c r="F136" i="8"/>
  <c r="AB137" i="8" l="1"/>
  <c r="AC137" i="8" s="1"/>
  <c r="AA137" i="8"/>
  <c r="Z138" i="8"/>
  <c r="AD136" i="8"/>
  <c r="V137" i="8"/>
  <c r="W137" i="8" s="1"/>
  <c r="U137" i="8"/>
  <c r="T138" i="8"/>
  <c r="X136" i="8"/>
  <c r="P137" i="8"/>
  <c r="Q137" i="8" s="1"/>
  <c r="O137" i="8"/>
  <c r="N138" i="8"/>
  <c r="R136" i="8"/>
  <c r="J139" i="8"/>
  <c r="I139" i="8"/>
  <c r="L138" i="8"/>
  <c r="H140" i="8"/>
  <c r="K139" i="8"/>
  <c r="D138" i="8"/>
  <c r="E138" i="8" s="1"/>
  <c r="C138" i="8"/>
  <c r="B139" i="8"/>
  <c r="F137" i="8"/>
  <c r="P138" i="8" l="1"/>
  <c r="Q138" i="8" s="1"/>
  <c r="O138" i="8"/>
  <c r="N139" i="8"/>
  <c r="R137" i="8"/>
  <c r="V138" i="8"/>
  <c r="W138" i="8" s="1"/>
  <c r="U138" i="8"/>
  <c r="T139" i="8"/>
  <c r="X137" i="8"/>
  <c r="AB138" i="8"/>
  <c r="AC138" i="8" s="1"/>
  <c r="AA138" i="8"/>
  <c r="Z139" i="8"/>
  <c r="AD137" i="8"/>
  <c r="J140" i="8"/>
  <c r="I140" i="8"/>
  <c r="L139" i="8"/>
  <c r="H141" i="8"/>
  <c r="K140" i="8"/>
  <c r="D139" i="8"/>
  <c r="E139" i="8" s="1"/>
  <c r="C139" i="8"/>
  <c r="B140" i="8"/>
  <c r="F138" i="8"/>
  <c r="AB139" i="8" l="1"/>
  <c r="AC139" i="8" s="1"/>
  <c r="AA139" i="8"/>
  <c r="Z140" i="8"/>
  <c r="AD138" i="8"/>
  <c r="V139" i="8"/>
  <c r="W139" i="8" s="1"/>
  <c r="U139" i="8"/>
  <c r="T140" i="8"/>
  <c r="X138" i="8"/>
  <c r="P139" i="8"/>
  <c r="Q139" i="8" s="1"/>
  <c r="O139" i="8"/>
  <c r="N140" i="8"/>
  <c r="R138" i="8"/>
  <c r="J141" i="8"/>
  <c r="I141" i="8"/>
  <c r="L140" i="8"/>
  <c r="H142" i="8"/>
  <c r="K141" i="8"/>
  <c r="D140" i="8"/>
  <c r="E140" i="8" s="1"/>
  <c r="C140" i="8"/>
  <c r="B141" i="8"/>
  <c r="F139" i="8"/>
  <c r="P140" i="8" l="1"/>
  <c r="Q140" i="8" s="1"/>
  <c r="O140" i="8"/>
  <c r="N141" i="8"/>
  <c r="R139" i="8"/>
  <c r="V140" i="8"/>
  <c r="W140" i="8" s="1"/>
  <c r="U140" i="8"/>
  <c r="T141" i="8"/>
  <c r="X139" i="8"/>
  <c r="AB140" i="8"/>
  <c r="AC140" i="8" s="1"/>
  <c r="AA140" i="8"/>
  <c r="Z141" i="8"/>
  <c r="AD139" i="8"/>
  <c r="J142" i="8"/>
  <c r="I142" i="8"/>
  <c r="L141" i="8"/>
  <c r="H143" i="8"/>
  <c r="K142" i="8"/>
  <c r="D141" i="8"/>
  <c r="E141" i="8" s="1"/>
  <c r="C141" i="8"/>
  <c r="B142" i="8"/>
  <c r="F140" i="8"/>
  <c r="AB141" i="8" l="1"/>
  <c r="AC141" i="8" s="1"/>
  <c r="AA141" i="8"/>
  <c r="Z142" i="8"/>
  <c r="AD140" i="8"/>
  <c r="V141" i="8"/>
  <c r="W141" i="8" s="1"/>
  <c r="U141" i="8"/>
  <c r="T142" i="8"/>
  <c r="X140" i="8"/>
  <c r="P141" i="8"/>
  <c r="Q141" i="8" s="1"/>
  <c r="O141" i="8"/>
  <c r="N142" i="8"/>
  <c r="R140" i="8"/>
  <c r="J143" i="8"/>
  <c r="I143" i="8"/>
  <c r="L142" i="8"/>
  <c r="H144" i="8"/>
  <c r="K143" i="8"/>
  <c r="D142" i="8"/>
  <c r="E142" i="8" s="1"/>
  <c r="C142" i="8"/>
  <c r="B143" i="8"/>
  <c r="F141" i="8"/>
  <c r="P142" i="8" l="1"/>
  <c r="Q142" i="8" s="1"/>
  <c r="O142" i="8"/>
  <c r="N143" i="8"/>
  <c r="R141" i="8"/>
  <c r="V142" i="8"/>
  <c r="W142" i="8" s="1"/>
  <c r="U142" i="8"/>
  <c r="T143" i="8"/>
  <c r="X141" i="8"/>
  <c r="AB142" i="8"/>
  <c r="AC142" i="8" s="1"/>
  <c r="AA142" i="8"/>
  <c r="Z143" i="8"/>
  <c r="AD141" i="8"/>
  <c r="J144" i="8"/>
  <c r="I144" i="8"/>
  <c r="L143" i="8"/>
  <c r="H145" i="8"/>
  <c r="K144" i="8"/>
  <c r="D143" i="8"/>
  <c r="E143" i="8" s="1"/>
  <c r="C143" i="8"/>
  <c r="B144" i="8"/>
  <c r="F142" i="8"/>
  <c r="AB143" i="8" l="1"/>
  <c r="AC143" i="8" s="1"/>
  <c r="AA143" i="8"/>
  <c r="Z144" i="8"/>
  <c r="AD142" i="8"/>
  <c r="V143" i="8"/>
  <c r="W143" i="8" s="1"/>
  <c r="U143" i="8"/>
  <c r="T144" i="8"/>
  <c r="X142" i="8"/>
  <c r="P143" i="8"/>
  <c r="Q143" i="8" s="1"/>
  <c r="O143" i="8"/>
  <c r="N144" i="8"/>
  <c r="R142" i="8"/>
  <c r="J145" i="8"/>
  <c r="I145" i="8"/>
  <c r="L144" i="8"/>
  <c r="H146" i="8"/>
  <c r="K145" i="8"/>
  <c r="D144" i="8"/>
  <c r="E144" i="8" s="1"/>
  <c r="C144" i="8"/>
  <c r="B145" i="8"/>
  <c r="F143" i="8"/>
  <c r="P144" i="8" l="1"/>
  <c r="Q144" i="8" s="1"/>
  <c r="O144" i="8"/>
  <c r="N145" i="8"/>
  <c r="R143" i="8"/>
  <c r="V144" i="8"/>
  <c r="W144" i="8" s="1"/>
  <c r="U144" i="8"/>
  <c r="T145" i="8"/>
  <c r="X143" i="8"/>
  <c r="AB144" i="8"/>
  <c r="AC144" i="8" s="1"/>
  <c r="AA144" i="8"/>
  <c r="Z145" i="8"/>
  <c r="AD143" i="8"/>
  <c r="J146" i="8"/>
  <c r="I146" i="8"/>
  <c r="L145" i="8"/>
  <c r="H147" i="8"/>
  <c r="K146" i="8"/>
  <c r="D145" i="8"/>
  <c r="E145" i="8" s="1"/>
  <c r="C145" i="8"/>
  <c r="B146" i="8"/>
  <c r="F144" i="8"/>
  <c r="AB145" i="8" l="1"/>
  <c r="AC145" i="8" s="1"/>
  <c r="AA145" i="8"/>
  <c r="Z146" i="8"/>
  <c r="AD144" i="8"/>
  <c r="V145" i="8"/>
  <c r="W145" i="8" s="1"/>
  <c r="U145" i="8"/>
  <c r="T146" i="8"/>
  <c r="X144" i="8"/>
  <c r="P145" i="8"/>
  <c r="Q145" i="8" s="1"/>
  <c r="O145" i="8"/>
  <c r="N146" i="8"/>
  <c r="R144" i="8"/>
  <c r="J147" i="8"/>
  <c r="I147" i="8"/>
  <c r="L146" i="8"/>
  <c r="H148" i="8"/>
  <c r="K147" i="8"/>
  <c r="D146" i="8"/>
  <c r="E146" i="8" s="1"/>
  <c r="C146" i="8"/>
  <c r="B147" i="8"/>
  <c r="F145" i="8"/>
  <c r="P146" i="8" l="1"/>
  <c r="Q146" i="8" s="1"/>
  <c r="O146" i="8"/>
  <c r="N147" i="8"/>
  <c r="R145" i="8"/>
  <c r="V146" i="8"/>
  <c r="W146" i="8" s="1"/>
  <c r="U146" i="8"/>
  <c r="T147" i="8"/>
  <c r="X145" i="8"/>
  <c r="AB146" i="8"/>
  <c r="AC146" i="8" s="1"/>
  <c r="AA146" i="8"/>
  <c r="Z147" i="8"/>
  <c r="AD145" i="8"/>
  <c r="J148" i="8"/>
  <c r="I148" i="8"/>
  <c r="L147" i="8"/>
  <c r="H149" i="8"/>
  <c r="K148" i="8"/>
  <c r="D147" i="8"/>
  <c r="E147" i="8" s="1"/>
  <c r="C147" i="8"/>
  <c r="B148" i="8"/>
  <c r="F146" i="8"/>
  <c r="AB147" i="8" l="1"/>
  <c r="AC147" i="8" s="1"/>
  <c r="AA147" i="8"/>
  <c r="Z148" i="8"/>
  <c r="AD146" i="8"/>
  <c r="V147" i="8"/>
  <c r="W147" i="8" s="1"/>
  <c r="U147" i="8"/>
  <c r="T148" i="8"/>
  <c r="X146" i="8"/>
  <c r="P147" i="8"/>
  <c r="Q147" i="8" s="1"/>
  <c r="O147" i="8"/>
  <c r="N148" i="8"/>
  <c r="R146" i="8"/>
  <c r="J149" i="8"/>
  <c r="I149" i="8"/>
  <c r="L148" i="8"/>
  <c r="H150" i="8"/>
  <c r="K149" i="8"/>
  <c r="D148" i="8"/>
  <c r="E148" i="8" s="1"/>
  <c r="C148" i="8"/>
  <c r="B149" i="8"/>
  <c r="F147" i="8"/>
  <c r="P148" i="8" l="1"/>
  <c r="Q148" i="8" s="1"/>
  <c r="O148" i="8"/>
  <c r="N149" i="8"/>
  <c r="R147" i="8"/>
  <c r="V148" i="8"/>
  <c r="W148" i="8" s="1"/>
  <c r="U148" i="8"/>
  <c r="T149" i="8"/>
  <c r="X147" i="8"/>
  <c r="AB148" i="8"/>
  <c r="AC148" i="8" s="1"/>
  <c r="AA148" i="8"/>
  <c r="Z149" i="8"/>
  <c r="AD147" i="8"/>
  <c r="J150" i="8"/>
  <c r="I150" i="8"/>
  <c r="L149" i="8"/>
  <c r="H151" i="8"/>
  <c r="K150" i="8"/>
  <c r="D149" i="8"/>
  <c r="E149" i="8" s="1"/>
  <c r="C149" i="8"/>
  <c r="B150" i="8"/>
  <c r="F148" i="8"/>
  <c r="AB149" i="8" l="1"/>
  <c r="AC149" i="8" s="1"/>
  <c r="AA149" i="8"/>
  <c r="Z150" i="8"/>
  <c r="AD148" i="8"/>
  <c r="V149" i="8"/>
  <c r="W149" i="8" s="1"/>
  <c r="U149" i="8"/>
  <c r="T150" i="8"/>
  <c r="X148" i="8"/>
  <c r="P149" i="8"/>
  <c r="Q149" i="8" s="1"/>
  <c r="O149" i="8"/>
  <c r="N150" i="8"/>
  <c r="R148" i="8"/>
  <c r="J151" i="8"/>
  <c r="I151" i="8"/>
  <c r="L150" i="8"/>
  <c r="H152" i="8"/>
  <c r="K151" i="8"/>
  <c r="D150" i="8"/>
  <c r="E150" i="8" s="1"/>
  <c r="C150" i="8"/>
  <c r="B151" i="8"/>
  <c r="F149" i="8"/>
  <c r="P150" i="8" l="1"/>
  <c r="Q150" i="8" s="1"/>
  <c r="O150" i="8"/>
  <c r="N151" i="8"/>
  <c r="R149" i="8"/>
  <c r="V150" i="8"/>
  <c r="W150" i="8" s="1"/>
  <c r="U150" i="8"/>
  <c r="T151" i="8"/>
  <c r="X149" i="8"/>
  <c r="AB150" i="8"/>
  <c r="AC150" i="8" s="1"/>
  <c r="AA150" i="8"/>
  <c r="Z151" i="8"/>
  <c r="AD149" i="8"/>
  <c r="J152" i="8"/>
  <c r="I152" i="8"/>
  <c r="L151" i="8"/>
  <c r="H153" i="8"/>
  <c r="K152" i="8"/>
  <c r="D151" i="8"/>
  <c r="E151" i="8" s="1"/>
  <c r="C151" i="8"/>
  <c r="B152" i="8"/>
  <c r="F150" i="8"/>
  <c r="AB151" i="8" l="1"/>
  <c r="AC151" i="8" s="1"/>
  <c r="AA151" i="8"/>
  <c r="Z152" i="8"/>
  <c r="AD150" i="8"/>
  <c r="V151" i="8"/>
  <c r="W151" i="8" s="1"/>
  <c r="U151" i="8"/>
  <c r="T152" i="8"/>
  <c r="X150" i="8"/>
  <c r="P151" i="8"/>
  <c r="Q151" i="8" s="1"/>
  <c r="O151" i="8"/>
  <c r="N152" i="8"/>
  <c r="R150" i="8"/>
  <c r="J153" i="8"/>
  <c r="I153" i="8"/>
  <c r="L152" i="8"/>
  <c r="H154" i="8"/>
  <c r="K153" i="8"/>
  <c r="D152" i="8"/>
  <c r="E152" i="8" s="1"/>
  <c r="C152" i="8"/>
  <c r="B153" i="8"/>
  <c r="F151" i="8"/>
  <c r="P152" i="8" l="1"/>
  <c r="Q152" i="8" s="1"/>
  <c r="O152" i="8"/>
  <c r="N153" i="8"/>
  <c r="R151" i="8"/>
  <c r="V152" i="8"/>
  <c r="W152" i="8" s="1"/>
  <c r="U152" i="8"/>
  <c r="T153" i="8"/>
  <c r="X151" i="8"/>
  <c r="AB152" i="8"/>
  <c r="AC152" i="8" s="1"/>
  <c r="AA152" i="8"/>
  <c r="Z153" i="8"/>
  <c r="AD151" i="8"/>
  <c r="J154" i="8"/>
  <c r="I154" i="8"/>
  <c r="L153" i="8"/>
  <c r="H155" i="8"/>
  <c r="K154" i="8"/>
  <c r="D153" i="8"/>
  <c r="E153" i="8" s="1"/>
  <c r="C153" i="8"/>
  <c r="B154" i="8"/>
  <c r="F152" i="8"/>
  <c r="AB153" i="8" l="1"/>
  <c r="AC153" i="8" s="1"/>
  <c r="AA153" i="8"/>
  <c r="Z154" i="8"/>
  <c r="AD152" i="8"/>
  <c r="V153" i="8"/>
  <c r="W153" i="8" s="1"/>
  <c r="U153" i="8"/>
  <c r="T154" i="8"/>
  <c r="X152" i="8"/>
  <c r="P153" i="8"/>
  <c r="Q153" i="8" s="1"/>
  <c r="O153" i="8"/>
  <c r="N154" i="8"/>
  <c r="R152" i="8"/>
  <c r="J155" i="8"/>
  <c r="I155" i="8"/>
  <c r="L154" i="8"/>
  <c r="H156" i="8"/>
  <c r="K155" i="8"/>
  <c r="D154" i="8"/>
  <c r="E154" i="8" s="1"/>
  <c r="C154" i="8"/>
  <c r="B155" i="8"/>
  <c r="F153" i="8"/>
  <c r="P154" i="8" l="1"/>
  <c r="Q154" i="8" s="1"/>
  <c r="O154" i="8"/>
  <c r="N155" i="8"/>
  <c r="R153" i="8"/>
  <c r="V154" i="8"/>
  <c r="W154" i="8" s="1"/>
  <c r="U154" i="8"/>
  <c r="T155" i="8"/>
  <c r="X153" i="8"/>
  <c r="AB154" i="8"/>
  <c r="AC154" i="8" s="1"/>
  <c r="AA154" i="8"/>
  <c r="Z155" i="8"/>
  <c r="AD153" i="8"/>
  <c r="J156" i="8"/>
  <c r="I156" i="8"/>
  <c r="L155" i="8"/>
  <c r="H157" i="8"/>
  <c r="K156" i="8"/>
  <c r="D155" i="8"/>
  <c r="E155" i="8" s="1"/>
  <c r="C155" i="8"/>
  <c r="B156" i="8"/>
  <c r="F154" i="8"/>
  <c r="AB155" i="8" l="1"/>
  <c r="AC155" i="8" s="1"/>
  <c r="AA155" i="8"/>
  <c r="Z156" i="8"/>
  <c r="AD154" i="8"/>
  <c r="V155" i="8"/>
  <c r="W155" i="8" s="1"/>
  <c r="U155" i="8"/>
  <c r="T156" i="8"/>
  <c r="X154" i="8"/>
  <c r="P155" i="8"/>
  <c r="Q155" i="8" s="1"/>
  <c r="O155" i="8"/>
  <c r="N156" i="8"/>
  <c r="R154" i="8"/>
  <c r="J157" i="8"/>
  <c r="I157" i="8"/>
  <c r="L156" i="8"/>
  <c r="H158" i="8"/>
  <c r="K157" i="8"/>
  <c r="D156" i="8"/>
  <c r="E156" i="8" s="1"/>
  <c r="C156" i="8"/>
  <c r="B157" i="8"/>
  <c r="F155" i="8"/>
  <c r="P156" i="8" l="1"/>
  <c r="Q156" i="8" s="1"/>
  <c r="O156" i="8"/>
  <c r="N157" i="8"/>
  <c r="R155" i="8"/>
  <c r="V156" i="8"/>
  <c r="W156" i="8" s="1"/>
  <c r="U156" i="8"/>
  <c r="T157" i="8"/>
  <c r="X155" i="8"/>
  <c r="AB156" i="8"/>
  <c r="AC156" i="8" s="1"/>
  <c r="AA156" i="8"/>
  <c r="Z157" i="8"/>
  <c r="AD155" i="8"/>
  <c r="J158" i="8"/>
  <c r="I158" i="8"/>
  <c r="L157" i="8"/>
  <c r="H159" i="8"/>
  <c r="K158" i="8"/>
  <c r="D157" i="8"/>
  <c r="E157" i="8" s="1"/>
  <c r="C157" i="8"/>
  <c r="B158" i="8"/>
  <c r="F156" i="8"/>
  <c r="AB157" i="8" l="1"/>
  <c r="AC157" i="8" s="1"/>
  <c r="AA157" i="8"/>
  <c r="Z158" i="8"/>
  <c r="AD156" i="8"/>
  <c r="V157" i="8"/>
  <c r="W157" i="8" s="1"/>
  <c r="U157" i="8"/>
  <c r="T158" i="8"/>
  <c r="X156" i="8"/>
  <c r="P157" i="8"/>
  <c r="Q157" i="8" s="1"/>
  <c r="O157" i="8"/>
  <c r="N158" i="8"/>
  <c r="R156" i="8"/>
  <c r="J159" i="8"/>
  <c r="I159" i="8"/>
  <c r="L158" i="8"/>
  <c r="H160" i="8"/>
  <c r="K159" i="8"/>
  <c r="D158" i="8"/>
  <c r="E158" i="8" s="1"/>
  <c r="C158" i="8"/>
  <c r="B159" i="8"/>
  <c r="F157" i="8"/>
  <c r="P158" i="8" l="1"/>
  <c r="Q158" i="8" s="1"/>
  <c r="O158" i="8"/>
  <c r="N159" i="8"/>
  <c r="R157" i="8"/>
  <c r="V158" i="8"/>
  <c r="W158" i="8" s="1"/>
  <c r="U158" i="8"/>
  <c r="T159" i="8"/>
  <c r="X157" i="8"/>
  <c r="AB158" i="8"/>
  <c r="AC158" i="8" s="1"/>
  <c r="AA158" i="8"/>
  <c r="Z159" i="8"/>
  <c r="AD157" i="8"/>
  <c r="J160" i="8"/>
  <c r="I160" i="8"/>
  <c r="L159" i="8"/>
  <c r="H161" i="8"/>
  <c r="K160" i="8"/>
  <c r="D159" i="8"/>
  <c r="E159" i="8" s="1"/>
  <c r="C159" i="8"/>
  <c r="B160" i="8"/>
  <c r="F158" i="8"/>
  <c r="AB159" i="8" l="1"/>
  <c r="AC159" i="8" s="1"/>
  <c r="AA159" i="8"/>
  <c r="Z160" i="8"/>
  <c r="AD158" i="8"/>
  <c r="V159" i="8"/>
  <c r="W159" i="8" s="1"/>
  <c r="U159" i="8"/>
  <c r="T160" i="8"/>
  <c r="X158" i="8"/>
  <c r="P159" i="8"/>
  <c r="Q159" i="8" s="1"/>
  <c r="O159" i="8"/>
  <c r="N160" i="8"/>
  <c r="R158" i="8"/>
  <c r="J161" i="8"/>
  <c r="I161" i="8"/>
  <c r="L160" i="8"/>
  <c r="K161" i="8"/>
  <c r="D160" i="8"/>
  <c r="E160" i="8" s="1"/>
  <c r="C160" i="8"/>
  <c r="B161" i="8"/>
  <c r="F159" i="8"/>
  <c r="P160" i="8" l="1"/>
  <c r="Q160" i="8" s="1"/>
  <c r="O160" i="8"/>
  <c r="N161" i="8"/>
  <c r="R159" i="8"/>
  <c r="V160" i="8"/>
  <c r="W160" i="8" s="1"/>
  <c r="U160" i="8"/>
  <c r="T161" i="8"/>
  <c r="X159" i="8"/>
  <c r="AB160" i="8"/>
  <c r="AC160" i="8" s="1"/>
  <c r="AA160" i="8"/>
  <c r="Z161" i="8"/>
  <c r="AD159" i="8"/>
  <c r="L161" i="8"/>
  <c r="J56" i="8" s="1"/>
  <c r="D161" i="8"/>
  <c r="E161" i="8" s="1"/>
  <c r="C161" i="8"/>
  <c r="F160" i="8"/>
  <c r="AB161" i="8" l="1"/>
  <c r="AC161" i="8" s="1"/>
  <c r="AA161" i="8"/>
  <c r="AD160" i="8"/>
  <c r="V161" i="8"/>
  <c r="W161" i="8" s="1"/>
  <c r="U161" i="8"/>
  <c r="X160" i="8"/>
  <c r="P161" i="8"/>
  <c r="Q161" i="8" s="1"/>
  <c r="O161" i="8"/>
  <c r="R160" i="8"/>
  <c r="F161" i="8"/>
  <c r="D56" i="8" s="1"/>
  <c r="R161" i="8" l="1"/>
  <c r="P56" i="8" s="1"/>
  <c r="X161" i="8"/>
  <c r="V56" i="8" s="1"/>
  <c r="AD161" i="8"/>
  <c r="AB56" i="8" s="1"/>
</calcChain>
</file>

<file path=xl/sharedStrings.xml><?xml version="1.0" encoding="utf-8"?>
<sst xmlns="http://schemas.openxmlformats.org/spreadsheetml/2006/main" count="676" uniqueCount="155">
  <si>
    <t>REX     (years)</t>
  </si>
  <si>
    <t>P</t>
  </si>
  <si>
    <t>Coût individuel</t>
  </si>
  <si>
    <t>Coût de remplacement</t>
  </si>
  <si>
    <t>r</t>
  </si>
  <si>
    <t>Component 1</t>
  </si>
  <si>
    <t>Component 2</t>
  </si>
  <si>
    <t>Component 3</t>
  </si>
  <si>
    <t>Component 4</t>
  </si>
  <si>
    <t>Component 5</t>
  </si>
  <si>
    <t>C1</t>
  </si>
  <si>
    <t>C2</t>
  </si>
  <si>
    <t>C3</t>
  </si>
  <si>
    <t>C4</t>
  </si>
  <si>
    <t>C5</t>
  </si>
  <si>
    <t>Failures</t>
  </si>
  <si>
    <t>Systems</t>
  </si>
  <si>
    <t>Total=</t>
  </si>
  <si>
    <t>Frequency</t>
  </si>
  <si>
    <t>Cum frequency</t>
  </si>
  <si>
    <t>Mean failure time</t>
  </si>
  <si>
    <t>Unavailability</t>
  </si>
  <si>
    <t>Points (weighted)</t>
  </si>
  <si>
    <t>Points (limited)</t>
  </si>
  <si>
    <t>Q2/ Weibull lifetime</t>
  </si>
  <si>
    <t>Q1/ Pareto charts 80/20</t>
  </si>
  <si>
    <t>t</t>
  </si>
  <si>
    <t>CF</t>
  </si>
  <si>
    <t>FREX</t>
  </si>
  <si>
    <t>ln(t)</t>
  </si>
  <si>
    <t>Yrex</t>
  </si>
  <si>
    <t>Fw</t>
  </si>
  <si>
    <t>Yw</t>
  </si>
  <si>
    <t>T</t>
  </si>
  <si>
    <t>beta=</t>
  </si>
  <si>
    <t>alpha=</t>
  </si>
  <si>
    <t>A=</t>
  </si>
  <si>
    <t>MTBF=</t>
  </si>
  <si>
    <t>T=</t>
  </si>
  <si>
    <t>Std=</t>
  </si>
  <si>
    <t xml:space="preserve">Q3/ Serial Reliability </t>
  </si>
  <si>
    <t>RS1 = RC1*RC2*RC3*RC4*RC5</t>
  </si>
  <si>
    <t>R(t)</t>
  </si>
  <si>
    <t>RC1(t)</t>
  </si>
  <si>
    <t>RC2(t)</t>
  </si>
  <si>
    <t>RC3(t)</t>
  </si>
  <si>
    <t>RC4(t)</t>
  </si>
  <si>
    <t>RC5(t)</t>
  </si>
  <si>
    <t>RS1(t)</t>
  </si>
  <si>
    <t>Q=</t>
  </si>
  <si>
    <t>No failures</t>
  </si>
  <si>
    <t>1-λ1-λ2-λ3-λ4-λ5</t>
  </si>
  <si>
    <t>λ1</t>
  </si>
  <si>
    <t>λ2</t>
  </si>
  <si>
    <t>λ3</t>
  </si>
  <si>
    <t>λ4</t>
  </si>
  <si>
    <t>λ5</t>
  </si>
  <si>
    <t>λ =&gt; For this exercice, do as if markovian assumption (WRONG!)</t>
  </si>
  <si>
    <t>Uptime</t>
  </si>
  <si>
    <t>Cum UT=</t>
  </si>
  <si>
    <t>Res UT=</t>
  </si>
  <si>
    <t>Total UT=</t>
  </si>
  <si>
    <t>Exponential lifetime with uptime</t>
  </si>
  <si>
    <t>λ=</t>
  </si>
  <si>
    <t>λ1=</t>
  </si>
  <si>
    <t>λ2=</t>
  </si>
  <si>
    <t>λ3=</t>
  </si>
  <si>
    <t>λ4=</t>
  </si>
  <si>
    <t>λ5=</t>
  </si>
  <si>
    <t>S0=</t>
  </si>
  <si>
    <t>S1=QT*S0</t>
  </si>
  <si>
    <t>S2=QT*S1</t>
  </si>
  <si>
    <t>S3=QT*S2</t>
  </si>
  <si>
    <t>S4=QT*S3</t>
  </si>
  <si>
    <t>S5=QT*S4</t>
  </si>
  <si>
    <t>S6=QT*S5</t>
  </si>
  <si>
    <t>S7=QT*S6</t>
  </si>
  <si>
    <t>S8=QT*S7</t>
  </si>
  <si>
    <t>S9=QT*S8</t>
  </si>
  <si>
    <t>S10=QT*S9</t>
  </si>
  <si>
    <t>S11=QT*S10</t>
  </si>
  <si>
    <t>S12=QT*S11</t>
  </si>
  <si>
    <t>S13=QT*S12</t>
  </si>
  <si>
    <t>S14=QT*S13</t>
  </si>
  <si>
    <t>S15=QT*S14</t>
  </si>
  <si>
    <t xml:space="preserve">R(t=15 ) = P(S15=No failure) = </t>
  </si>
  <si>
    <t>RS(t=15) = R1(t=15)*R2(t=15)*R3(t=15)*R4(t=15)*R5(t=15)</t>
  </si>
  <si>
    <t>RS(t=15) = exp(-λ1*15)*exp(-λ2*15)*exp(-λ3*15)*exp(-λ4*15)*exp(-λ5*15)</t>
  </si>
  <si>
    <t>RS(t=15) = exp(-15*(λ1+λ2+λ3+λ4+λ5))</t>
  </si>
  <si>
    <t xml:space="preserve">RS(t=15) = </t>
  </si>
  <si>
    <t>Markov chain</t>
  </si>
  <si>
    <t>Dynamic Bayesian Network</t>
  </si>
  <si>
    <r>
      <t>N</t>
    </r>
    <r>
      <rPr>
        <b/>
        <vertAlign val="subscript"/>
        <sz val="12"/>
        <color rgb="FFFFFFFF"/>
        <rFont val="Arial"/>
        <family val="2"/>
      </rPr>
      <t>1</t>
    </r>
  </si>
  <si>
    <r>
      <t>T</t>
    </r>
    <r>
      <rPr>
        <b/>
        <vertAlign val="subscript"/>
        <sz val="12"/>
        <color rgb="FFFFFFFF"/>
        <rFont val="Arial"/>
        <family val="2"/>
      </rPr>
      <t>1</t>
    </r>
  </si>
  <si>
    <r>
      <t>N</t>
    </r>
    <r>
      <rPr>
        <b/>
        <vertAlign val="subscript"/>
        <sz val="12"/>
        <color rgb="FFFFFFFF"/>
        <rFont val="Arial"/>
        <family val="2"/>
      </rPr>
      <t>2</t>
    </r>
  </si>
  <si>
    <r>
      <t>T</t>
    </r>
    <r>
      <rPr>
        <b/>
        <vertAlign val="subscript"/>
        <sz val="12"/>
        <color rgb="FFFFFFFF"/>
        <rFont val="Arial"/>
        <family val="2"/>
      </rPr>
      <t>2</t>
    </r>
  </si>
  <si>
    <r>
      <t>N</t>
    </r>
    <r>
      <rPr>
        <b/>
        <vertAlign val="subscript"/>
        <sz val="12"/>
        <color rgb="FFFFFFFF"/>
        <rFont val="Arial"/>
        <family val="2"/>
      </rPr>
      <t>3</t>
    </r>
  </si>
  <si>
    <r>
      <t>T</t>
    </r>
    <r>
      <rPr>
        <b/>
        <vertAlign val="subscript"/>
        <sz val="12"/>
        <color rgb="FFFFFFFF"/>
        <rFont val="Arial"/>
        <family val="2"/>
      </rPr>
      <t>3</t>
    </r>
  </si>
  <si>
    <r>
      <t>N</t>
    </r>
    <r>
      <rPr>
        <b/>
        <vertAlign val="subscript"/>
        <sz val="12"/>
        <color rgb="FFFFFFFF"/>
        <rFont val="Arial"/>
        <family val="2"/>
      </rPr>
      <t>4</t>
    </r>
  </si>
  <si>
    <r>
      <t>T</t>
    </r>
    <r>
      <rPr>
        <b/>
        <vertAlign val="subscript"/>
        <sz val="12"/>
        <color rgb="FFFFFFFF"/>
        <rFont val="Arial"/>
        <family val="2"/>
      </rPr>
      <t>4</t>
    </r>
  </si>
  <si>
    <r>
      <t>N</t>
    </r>
    <r>
      <rPr>
        <b/>
        <vertAlign val="subscript"/>
        <sz val="12"/>
        <color rgb="FFFFFFFF"/>
        <rFont val="Arial"/>
        <family val="2"/>
      </rPr>
      <t>5</t>
    </r>
  </si>
  <si>
    <r>
      <t>T</t>
    </r>
    <r>
      <rPr>
        <b/>
        <vertAlign val="subscript"/>
        <sz val="12"/>
        <color rgb="FFFFFFFF"/>
        <rFont val="Arial"/>
        <family val="2"/>
      </rPr>
      <t>5</t>
    </r>
  </si>
  <si>
    <r>
      <t>c</t>
    </r>
    <r>
      <rPr>
        <b/>
        <vertAlign val="subscript"/>
        <sz val="12"/>
        <color rgb="FFFFFFFF"/>
        <rFont val="Arial"/>
        <family val="2"/>
      </rPr>
      <t>p</t>
    </r>
  </si>
  <si>
    <t>4/ MC and DBN</t>
  </si>
  <si>
    <t>cp=</t>
  </si>
  <si>
    <t>P=</t>
  </si>
  <si>
    <t>r=</t>
  </si>
  <si>
    <t>α=</t>
  </si>
  <si>
    <t>β=</t>
  </si>
  <si>
    <t>Dt=</t>
  </si>
  <si>
    <t>x = iDt</t>
  </si>
  <si>
    <t>1=</t>
  </si>
  <si>
    <t>2=</t>
  </si>
  <si>
    <t>3=</t>
  </si>
  <si>
    <t>&gt;1</t>
  </si>
  <si>
    <t>&gt;&gt; No maintenanece Strategy</t>
  </si>
  <si>
    <t>Min(C2(T)/C1) =</t>
  </si>
  <si>
    <t>&lt;1</t>
  </si>
  <si>
    <t>4=C2/C1</t>
  </si>
  <si>
    <t>&gt;&gt; OK</t>
  </si>
  <si>
    <t>xopt=</t>
  </si>
  <si>
    <t>T(months)=</t>
  </si>
  <si>
    <t>Q5/ Systematic maintenance optimization</t>
  </si>
  <si>
    <t>Three most critical systems according to the Pareto weighted limited approach</t>
  </si>
  <si>
    <t>R(t=5)</t>
  </si>
  <si>
    <t>n4=</t>
  </si>
  <si>
    <t>n5=</t>
  </si>
  <si>
    <t>cost=</t>
  </si>
  <si>
    <t>RS2(t=5)=</t>
  </si>
  <si>
    <t>t63%</t>
  </si>
  <si>
    <t>c1 t</t>
  </si>
  <si>
    <t>c2 t</t>
  </si>
  <si>
    <t>c3 t</t>
  </si>
  <si>
    <t>c4 t</t>
  </si>
  <si>
    <t xml:space="preserve"> </t>
  </si>
  <si>
    <t>c5 t</t>
  </si>
  <si>
    <t>OK</t>
  </si>
  <si>
    <t>FAIL</t>
  </si>
  <si>
    <t xml:space="preserve">OK </t>
  </si>
  <si>
    <t>c1 t+1</t>
  </si>
  <si>
    <t>c2 t+1</t>
  </si>
  <si>
    <t>c4 t+1</t>
  </si>
  <si>
    <t>c5 t+1</t>
  </si>
  <si>
    <t>1-λ1</t>
  </si>
  <si>
    <t>1-λ2</t>
  </si>
  <si>
    <t>1-λ3</t>
  </si>
  <si>
    <t>1-λ4</t>
  </si>
  <si>
    <t>1-λ5</t>
  </si>
  <si>
    <t>S1 t+1</t>
  </si>
  <si>
    <t>c3 t+1</t>
  </si>
  <si>
    <t>cost</t>
  </si>
  <si>
    <t>RS2(t) = (1-(1-RC1(t))^n1) * RC2(t) * RC3(t) * (1-(1-RC4(t))^n4) * (1-(1-RC5(t))^n5)</t>
  </si>
  <si>
    <t>n1=</t>
  </si>
  <si>
    <t>RS2(5) = (1-(1-RC1(5))^n1) * RC2(5) * RC3(5) * (1-(1-RC4(5))^n4) * (1-(1-RC5(5))^n5) = 0,5 + ε</t>
  </si>
  <si>
    <t>RS2(5) = 0,5 + ε =&gt; min{n1, n4, n5}[cost1*n1+cost4*n4+cost5*n5], [n1, n4, n5] ∈ ℤ+*^3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</si>
</sst>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vertAlign val="subscript"/>
      <sz val="12"/>
      <color rgb="FFFFFFFF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D0D8E8"/>
        <bgColor rgb="FF000000"/>
      </patternFill>
    </fill>
    <fill>
      <patternFill patternType="solid">
        <fgColor rgb="FFE9EDF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FFFFFF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0" fillId="0" borderId="22" xfId="0" applyBorder="1"/>
    <xf numFmtId="0" fontId="0" fillId="0" borderId="2" xfId="0" applyBorder="1"/>
    <xf numFmtId="0" fontId="0" fillId="0" borderId="3" xfId="0" applyBorder="1"/>
    <xf numFmtId="0" fontId="0" fillId="0" borderId="23" xfId="0" applyBorder="1"/>
    <xf numFmtId="10" fontId="0" fillId="0" borderId="4" xfId="1" applyNumberFormat="1" applyFont="1" applyBorder="1"/>
    <xf numFmtId="0" fontId="0" fillId="0" borderId="24" xfId="0" applyBorder="1"/>
    <xf numFmtId="0" fontId="0" fillId="0" borderId="5" xfId="0" applyBorder="1"/>
    <xf numFmtId="10" fontId="0" fillId="0" borderId="5" xfId="1" applyNumberFormat="1" applyFont="1" applyBorder="1"/>
    <xf numFmtId="10" fontId="0" fillId="0" borderId="6" xfId="1" applyNumberFormat="1" applyFont="1" applyBorder="1"/>
    <xf numFmtId="0" fontId="0" fillId="0" borderId="25" xfId="0" applyBorder="1"/>
    <xf numFmtId="0" fontId="0" fillId="0" borderId="9" xfId="0" applyBorder="1"/>
    <xf numFmtId="0" fontId="3" fillId="0" borderId="26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8" xfId="0" applyBorder="1"/>
    <xf numFmtId="10" fontId="0" fillId="0" borderId="2" xfId="1" applyNumberFormat="1" applyFont="1" applyBorder="1"/>
    <xf numFmtId="0" fontId="0" fillId="0" borderId="27" xfId="0" applyBorder="1" applyAlignment="1">
      <alignment horizontal="right"/>
    </xf>
    <xf numFmtId="0" fontId="0" fillId="9" borderId="22" xfId="0" applyFill="1" applyBorder="1"/>
    <xf numFmtId="0" fontId="0" fillId="9" borderId="2" xfId="0" applyFill="1" applyBorder="1"/>
    <xf numFmtId="10" fontId="0" fillId="9" borderId="2" xfId="1" applyNumberFormat="1" applyFont="1" applyFill="1" applyBorder="1"/>
    <xf numFmtId="10" fontId="0" fillId="9" borderId="3" xfId="1" applyNumberFormat="1" applyFont="1" applyFill="1" applyBorder="1"/>
    <xf numFmtId="0" fontId="0" fillId="9" borderId="23" xfId="0" applyFill="1" applyBorder="1"/>
    <xf numFmtId="0" fontId="0" fillId="9" borderId="1" xfId="0" applyFill="1" applyBorder="1"/>
    <xf numFmtId="10" fontId="0" fillId="9" borderId="1" xfId="1" applyNumberFormat="1" applyFont="1" applyFill="1" applyBorder="1"/>
    <xf numFmtId="10" fontId="0" fillId="9" borderId="4" xfId="1" applyNumberFormat="1" applyFont="1" applyFill="1" applyBorder="1"/>
    <xf numFmtId="10" fontId="0" fillId="10" borderId="2" xfId="1" applyNumberFormat="1" applyFont="1" applyFill="1" applyBorder="1"/>
    <xf numFmtId="0" fontId="0" fillId="10" borderId="1" xfId="0" applyFill="1" applyBorder="1"/>
    <xf numFmtId="2" fontId="0" fillId="9" borderId="2" xfId="1" applyNumberFormat="1" applyFont="1" applyFill="1" applyBorder="1"/>
    <xf numFmtId="2" fontId="0" fillId="0" borderId="1" xfId="1" applyNumberFormat="1" applyFont="1" applyBorder="1"/>
    <xf numFmtId="2" fontId="0" fillId="9" borderId="1" xfId="1" applyNumberFormat="1" applyFont="1" applyFill="1" applyBorder="1"/>
    <xf numFmtId="2" fontId="0" fillId="10" borderId="2" xfId="1" applyNumberFormat="1" applyFont="1" applyFill="1" applyBorder="1"/>
    <xf numFmtId="0" fontId="0" fillId="9" borderId="24" xfId="0" applyFill="1" applyBorder="1"/>
    <xf numFmtId="0" fontId="0" fillId="9" borderId="5" xfId="0" applyFill="1" applyBorder="1"/>
    <xf numFmtId="0" fontId="0" fillId="0" borderId="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7" xfId="0" applyBorder="1" applyAlignment="1">
      <alignment horizontal="right"/>
    </xf>
    <xf numFmtId="0" fontId="0" fillId="9" borderId="25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9" xfId="0" applyFill="1" applyBorder="1"/>
    <xf numFmtId="0" fontId="0" fillId="11" borderId="25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9" xfId="0" applyBorder="1"/>
    <xf numFmtId="0" fontId="0" fillId="0" borderId="29" xfId="0" applyBorder="1" applyAlignment="1">
      <alignment horizontal="right"/>
    </xf>
    <xf numFmtId="0" fontId="0" fillId="0" borderId="29" xfId="0" applyFill="1" applyBorder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9" borderId="44" xfId="0" applyFill="1" applyBorder="1"/>
    <xf numFmtId="9" fontId="0" fillId="0" borderId="3" xfId="1" applyFont="1" applyBorder="1"/>
    <xf numFmtId="9" fontId="0" fillId="0" borderId="6" xfId="1" applyFont="1" applyBorder="1"/>
    <xf numFmtId="0" fontId="0" fillId="0" borderId="0" xfId="0" applyAlignment="1"/>
    <xf numFmtId="0" fontId="0" fillId="9" borderId="6" xfId="0" applyFill="1" applyBorder="1"/>
    <xf numFmtId="0" fontId="7" fillId="0" borderId="0" xfId="0" applyFont="1"/>
    <xf numFmtId="0" fontId="8" fillId="0" borderId="13" xfId="0" applyFont="1" applyFill="1" applyBorder="1"/>
    <xf numFmtId="0" fontId="9" fillId="5" borderId="16" xfId="0" applyFont="1" applyFill="1" applyBorder="1" applyAlignment="1">
      <alignment horizontal="center" vertical="center" wrapText="1" readingOrder="1"/>
    </xf>
    <xf numFmtId="0" fontId="9" fillId="6" borderId="17" xfId="0" applyFont="1" applyFill="1" applyBorder="1" applyAlignment="1">
      <alignment horizontal="center" vertical="center" wrapText="1" readingOrder="1"/>
    </xf>
    <xf numFmtId="0" fontId="8" fillId="7" borderId="18" xfId="0" applyFont="1" applyFill="1" applyBorder="1" applyAlignment="1">
      <alignment horizontal="center" vertical="center" wrapText="1" readingOrder="1"/>
    </xf>
    <xf numFmtId="0" fontId="8" fillId="8" borderId="19" xfId="0" applyFont="1" applyFill="1" applyBorder="1" applyAlignment="1">
      <alignment horizontal="center" vertical="center" wrapText="1" readingOrder="1"/>
    </xf>
    <xf numFmtId="0" fontId="8" fillId="8" borderId="18" xfId="0" applyFont="1" applyFill="1" applyBorder="1" applyAlignment="1">
      <alignment horizontal="center" vertical="center" wrapText="1" readingOrder="1"/>
    </xf>
    <xf numFmtId="0" fontId="8" fillId="7" borderId="19" xfId="0" applyFont="1" applyFill="1" applyBorder="1" applyAlignment="1">
      <alignment horizontal="center" vertical="center" wrapText="1" readingOrder="1"/>
    </xf>
    <xf numFmtId="0" fontId="9" fillId="3" borderId="17" xfId="0" applyFont="1" applyFill="1" applyBorder="1" applyAlignment="1">
      <alignment horizontal="center" vertical="center" wrapText="1" readingOrder="1"/>
    </xf>
    <xf numFmtId="0" fontId="8" fillId="4" borderId="18" xfId="0" applyFont="1" applyFill="1" applyBorder="1" applyAlignment="1">
      <alignment horizontal="center" vertical="center" wrapText="1" readingOrder="1"/>
    </xf>
    <xf numFmtId="0" fontId="7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33" xfId="0" applyFont="1" applyBorder="1"/>
    <xf numFmtId="0" fontId="7" fillId="0" borderId="34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28" xfId="0" applyFont="1" applyBorder="1" applyAlignment="1">
      <alignment horizontal="right"/>
    </xf>
    <xf numFmtId="0" fontId="7" fillId="0" borderId="52" xfId="0" applyFont="1" applyBorder="1"/>
    <xf numFmtId="0" fontId="7" fillId="0" borderId="5" xfId="0" applyFont="1" applyBorder="1"/>
    <xf numFmtId="0" fontId="7" fillId="0" borderId="46" xfId="0" applyFont="1" applyBorder="1" applyAlignment="1">
      <alignment horizontal="right"/>
    </xf>
    <xf numFmtId="0" fontId="7" fillId="0" borderId="41" xfId="0" applyFont="1" applyBorder="1"/>
    <xf numFmtId="0" fontId="7" fillId="0" borderId="42" xfId="0" applyFont="1" applyBorder="1"/>
    <xf numFmtId="0" fontId="7" fillId="0" borderId="49" xfId="0" applyFont="1" applyBorder="1"/>
    <xf numFmtId="0" fontId="7" fillId="0" borderId="43" xfId="0" applyFont="1" applyBorder="1"/>
    <xf numFmtId="0" fontId="7" fillId="0" borderId="53" xfId="0" applyFont="1" applyBorder="1"/>
    <xf numFmtId="0" fontId="7" fillId="0" borderId="54" xfId="0" applyFont="1" applyBorder="1"/>
    <xf numFmtId="0" fontId="7" fillId="0" borderId="55" xfId="0" applyFont="1" applyBorder="1"/>
    <xf numFmtId="0" fontId="7" fillId="0" borderId="32" xfId="0" applyFont="1" applyBorder="1"/>
    <xf numFmtId="0" fontId="7" fillId="0" borderId="29" xfId="0" applyFont="1" applyBorder="1" applyAlignment="1">
      <alignment horizontal="right"/>
    </xf>
    <xf numFmtId="0" fontId="7" fillId="0" borderId="30" xfId="0" applyFont="1" applyBorder="1"/>
    <xf numFmtId="0" fontId="7" fillId="0" borderId="7" xfId="0" applyFont="1" applyBorder="1"/>
    <xf numFmtId="0" fontId="7" fillId="0" borderId="7" xfId="0" applyNumberFormat="1" applyFont="1" applyBorder="1"/>
    <xf numFmtId="0" fontId="7" fillId="0" borderId="22" xfId="0" applyFont="1" applyBorder="1"/>
    <xf numFmtId="0" fontId="7" fillId="0" borderId="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0" xfId="0" applyNumberFormat="1" applyFont="1" applyBorder="1"/>
    <xf numFmtId="0" fontId="7" fillId="0" borderId="9" xfId="0" applyFont="1" applyBorder="1"/>
    <xf numFmtId="0" fontId="7" fillId="0" borderId="11" xfId="0" applyFont="1" applyBorder="1"/>
    <xf numFmtId="0" fontId="13" fillId="0" borderId="0" xfId="0" applyFont="1" applyBorder="1" applyAlignment="1">
      <alignment horizontal="center"/>
    </xf>
    <xf numFmtId="0" fontId="7" fillId="9" borderId="29" xfId="0" applyNumberFormat="1" applyFont="1" applyFill="1" applyBorder="1"/>
    <xf numFmtId="0" fontId="7" fillId="9" borderId="30" xfId="0" applyFont="1" applyFill="1" applyBorder="1"/>
    <xf numFmtId="0" fontId="13" fillId="0" borderId="0" xfId="0" applyFont="1" applyBorder="1" applyAlignment="1"/>
    <xf numFmtId="0" fontId="7" fillId="0" borderId="59" xfId="0" applyFont="1" applyBorder="1"/>
    <xf numFmtId="0" fontId="7" fillId="10" borderId="22" xfId="0" applyFont="1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7" fillId="9" borderId="23" xfId="0" applyFont="1" applyFill="1" applyBorder="1"/>
    <xf numFmtId="0" fontId="7" fillId="9" borderId="9" xfId="0" applyFont="1" applyFill="1" applyBorder="1"/>
    <xf numFmtId="0" fontId="7" fillId="9" borderId="1" xfId="0" applyFont="1" applyFill="1" applyBorder="1"/>
    <xf numFmtId="0" fontId="7" fillId="9" borderId="4" xfId="0" applyFont="1" applyFill="1" applyBorder="1"/>
    <xf numFmtId="0" fontId="14" fillId="0" borderId="7" xfId="0" applyFont="1" applyBorder="1" applyAlignment="1">
      <alignment horizontal="right"/>
    </xf>
    <xf numFmtId="0" fontId="7" fillId="0" borderId="12" xfId="0" applyFont="1" applyBorder="1"/>
    <xf numFmtId="0" fontId="14" fillId="0" borderId="31" xfId="0" applyFont="1" applyBorder="1" applyAlignment="1"/>
    <xf numFmtId="0" fontId="7" fillId="0" borderId="23" xfId="0" applyFont="1" applyFill="1" applyBorder="1"/>
    <xf numFmtId="0" fontId="7" fillId="0" borderId="1" xfId="0" applyFont="1" applyFill="1" applyBorder="1"/>
    <xf numFmtId="0" fontId="7" fillId="0" borderId="4" xfId="0" applyFont="1" applyFill="1" applyBorder="1"/>
    <xf numFmtId="0" fontId="7" fillId="9" borderId="2" xfId="0" applyFont="1" applyFill="1" applyBorder="1"/>
    <xf numFmtId="0" fontId="7" fillId="0" borderId="2" xfId="0" applyFont="1" applyFill="1" applyBorder="1"/>
    <xf numFmtId="0" fontId="7" fillId="0" borderId="60" xfId="0" applyFont="1" applyBorder="1" applyAlignment="1"/>
    <xf numFmtId="0" fontId="7" fillId="0" borderId="0" xfId="0" applyFont="1" applyBorder="1" applyAlignment="1"/>
    <xf numFmtId="0" fontId="14" fillId="0" borderId="0" xfId="0" applyFont="1" applyBorder="1" applyAlignment="1">
      <alignment horizontal="left"/>
    </xf>
    <xf numFmtId="0" fontId="7" fillId="0" borderId="29" xfId="0" applyFont="1" applyBorder="1"/>
    <xf numFmtId="0" fontId="7" fillId="0" borderId="44" xfId="0" applyFont="1" applyBorder="1"/>
    <xf numFmtId="0" fontId="7" fillId="0" borderId="7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7" fillId="9" borderId="33" xfId="0" applyFont="1" applyFill="1" applyBorder="1"/>
    <xf numFmtId="0" fontId="7" fillId="9" borderId="34" xfId="0" applyFont="1" applyFill="1" applyBorder="1"/>
    <xf numFmtId="0" fontId="7" fillId="9" borderId="35" xfId="0" applyFont="1" applyFill="1" applyBorder="1"/>
    <xf numFmtId="9" fontId="0" fillId="0" borderId="4" xfId="1" applyFont="1" applyBorder="1"/>
    <xf numFmtId="0" fontId="0" fillId="9" borderId="32" xfId="0" applyFill="1" applyBorder="1"/>
    <xf numFmtId="0" fontId="0" fillId="0" borderId="1" xfId="0" applyFill="1" applyBorder="1"/>
    <xf numFmtId="2" fontId="0" fillId="0" borderId="2" xfId="1" applyNumberFormat="1" applyFont="1" applyFill="1" applyBorder="1"/>
    <xf numFmtId="0" fontId="0" fillId="0" borderId="23" xfId="0" applyFill="1" applyBorder="1"/>
    <xf numFmtId="0" fontId="0" fillId="0" borderId="2" xfId="0" applyFill="1" applyBorder="1"/>
    <xf numFmtId="10" fontId="0" fillId="0" borderId="2" xfId="1" applyNumberFormat="1" applyFont="1" applyFill="1" applyBorder="1"/>
    <xf numFmtId="10" fontId="0" fillId="0" borderId="4" xfId="1" applyNumberFormat="1" applyFont="1" applyFill="1" applyBorder="1"/>
    <xf numFmtId="0" fontId="0" fillId="0" borderId="24" xfId="0" applyFill="1" applyBorder="1"/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0" fillId="9" borderId="0" xfId="0" applyFont="1" applyFill="1"/>
    <xf numFmtId="11" fontId="0" fillId="9" borderId="0" xfId="0" applyNumberFormat="1" applyFont="1" applyFill="1"/>
    <xf numFmtId="0" fontId="0" fillId="0" borderId="0" xfId="0" applyFont="1" applyAlignment="1">
      <alignment horizontal="center"/>
    </xf>
    <xf numFmtId="0" fontId="0" fillId="0" borderId="7" xfId="0" applyFont="1" applyBorder="1"/>
    <xf numFmtId="0" fontId="0" fillId="0" borderId="50" xfId="0" applyFont="1" applyBorder="1"/>
    <xf numFmtId="0" fontId="0" fillId="0" borderId="51" xfId="0" applyFont="1" applyBorder="1"/>
    <xf numFmtId="0" fontId="0" fillId="0" borderId="25" xfId="0" applyFont="1" applyBorder="1"/>
    <xf numFmtId="0" fontId="0" fillId="0" borderId="10" xfId="0" applyFont="1" applyBorder="1"/>
    <xf numFmtId="0" fontId="0" fillId="0" borderId="24" xfId="0" applyFont="1" applyBorder="1"/>
    <xf numFmtId="0" fontId="0" fillId="0" borderId="6" xfId="0" applyFont="1" applyBorder="1"/>
    <xf numFmtId="0" fontId="0" fillId="0" borderId="29" xfId="0" applyFont="1" applyBorder="1"/>
    <xf numFmtId="0" fontId="0" fillId="0" borderId="22" xfId="0" applyFont="1" applyBorder="1"/>
    <xf numFmtId="0" fontId="0" fillId="0" borderId="3" xfId="0" applyFont="1" applyBorder="1"/>
    <xf numFmtId="0" fontId="0" fillId="0" borderId="23" xfId="0" applyFont="1" applyBorder="1"/>
    <xf numFmtId="0" fontId="0" fillId="0" borderId="4" xfId="0" applyFont="1" applyBorder="1"/>
    <xf numFmtId="0" fontId="7" fillId="0" borderId="61" xfId="0" applyFont="1" applyBorder="1"/>
    <xf numFmtId="0" fontId="7" fillId="0" borderId="62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29" xfId="0" applyFont="1" applyBorder="1" applyAlignment="1">
      <alignment horizontal="right"/>
    </xf>
    <xf numFmtId="0" fontId="7" fillId="0" borderId="48" xfId="0" applyFont="1" applyBorder="1" applyAlignment="1">
      <alignment horizontal="right"/>
    </xf>
    <xf numFmtId="0" fontId="13" fillId="0" borderId="56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'Q1'!$E$29</c:f>
              <c:strCache>
                <c:ptCount val="1"/>
                <c:pt idx="0">
                  <c:v>Cum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'Q1'!$B$30:$B$34</c:f>
              <c:strCache>
                <c:ptCount val="5"/>
                <c:pt idx="0">
                  <c:v>C2</c:v>
                </c:pt>
                <c:pt idx="1">
                  <c:v>C4</c:v>
                </c:pt>
                <c:pt idx="2">
                  <c:v>C1</c:v>
                </c:pt>
                <c:pt idx="3">
                  <c:v>C3</c:v>
                </c:pt>
                <c:pt idx="4">
                  <c:v>C5</c:v>
                </c:pt>
              </c:strCache>
            </c:strRef>
          </c:cat>
          <c:val>
            <c:numRef>
              <c:f>'Q1'!$E$30:$E$34</c:f>
              <c:numCache>
                <c:formatCode>0.00%</c:formatCode>
                <c:ptCount val="5"/>
                <c:pt idx="0">
                  <c:v>0.30933668657654828</c:v>
                </c:pt>
                <c:pt idx="1">
                  <c:v>0.60138321282615537</c:v>
                </c:pt>
                <c:pt idx="2">
                  <c:v>0.80006287331027992</c:v>
                </c:pt>
                <c:pt idx="3">
                  <c:v>0.9635334800377241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A-4AE2-83C8-4EEC8FD6D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350488"/>
        <c:axId val="470348520"/>
      </c:barChart>
      <c:catAx>
        <c:axId val="47035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348520"/>
        <c:crosses val="autoZero"/>
        <c:auto val="1"/>
        <c:lblAlgn val="ctr"/>
        <c:lblOffset val="100"/>
        <c:noMultiLvlLbl val="0"/>
      </c:catAx>
      <c:valAx>
        <c:axId val="47034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35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'Q1'!$E$37</c:f>
              <c:strCache>
                <c:ptCount val="1"/>
                <c:pt idx="0">
                  <c:v>Cum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'Q1'!$B$38:$B$42</c:f>
              <c:strCache>
                <c:ptCount val="5"/>
                <c:pt idx="0">
                  <c:v>C5</c:v>
                </c:pt>
                <c:pt idx="1">
                  <c:v>C4</c:v>
                </c:pt>
                <c:pt idx="2">
                  <c:v>C1</c:v>
                </c:pt>
                <c:pt idx="3">
                  <c:v>C3</c:v>
                </c:pt>
                <c:pt idx="4">
                  <c:v>C2</c:v>
                </c:pt>
              </c:strCache>
            </c:strRef>
          </c:cat>
          <c:val>
            <c:numRef>
              <c:f>'Q1'!$E$38:$E$42</c:f>
              <c:numCache>
                <c:formatCode>0.00%</c:formatCode>
                <c:ptCount val="5"/>
                <c:pt idx="0">
                  <c:v>0.78864353312302837</c:v>
                </c:pt>
                <c:pt idx="1">
                  <c:v>0.86435331230283907</c:v>
                </c:pt>
                <c:pt idx="2">
                  <c:v>0.91955835962145105</c:v>
                </c:pt>
                <c:pt idx="3">
                  <c:v>0.96687697160883279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6-4C84-99AC-7E691FE97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709424"/>
        <c:axId val="470709096"/>
      </c:barChart>
      <c:catAx>
        <c:axId val="47070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709096"/>
        <c:crosses val="autoZero"/>
        <c:auto val="1"/>
        <c:lblAlgn val="ctr"/>
        <c:lblOffset val="100"/>
        <c:noMultiLvlLbl val="0"/>
      </c:catAx>
      <c:valAx>
        <c:axId val="47070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70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'Q1'!$E$45</c:f>
              <c:strCache>
                <c:ptCount val="1"/>
                <c:pt idx="0">
                  <c:v>Cum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'Q1'!$B$46:$B$50</c:f>
              <c:strCache>
                <c:ptCount val="5"/>
                <c:pt idx="0">
                  <c:v>C5</c:v>
                </c:pt>
                <c:pt idx="1">
                  <c:v>C4</c:v>
                </c:pt>
                <c:pt idx="2">
                  <c:v>C1</c:v>
                </c:pt>
                <c:pt idx="3">
                  <c:v>C2</c:v>
                </c:pt>
                <c:pt idx="4">
                  <c:v>C3</c:v>
                </c:pt>
              </c:strCache>
            </c:strRef>
          </c:cat>
          <c:val>
            <c:numRef>
              <c:f>'Q1'!$E$46:$E$50</c:f>
              <c:numCache>
                <c:formatCode>0.00%</c:formatCode>
                <c:ptCount val="5"/>
                <c:pt idx="0">
                  <c:v>0.36030215684325612</c:v>
                </c:pt>
                <c:pt idx="1">
                  <c:v>0.6373123943941954</c:v>
                </c:pt>
                <c:pt idx="2">
                  <c:v>0.77472418248683028</c:v>
                </c:pt>
                <c:pt idx="3">
                  <c:v>0.90309114402146895</c:v>
                </c:pt>
                <c:pt idx="4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F-4932-9D55-8EAE0083C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211544"/>
        <c:axId val="465219744"/>
      </c:barChart>
      <c:catAx>
        <c:axId val="46521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5219744"/>
        <c:crosses val="autoZero"/>
        <c:auto val="1"/>
        <c:lblAlgn val="ctr"/>
        <c:lblOffset val="100"/>
        <c:noMultiLvlLbl val="0"/>
      </c:catAx>
      <c:valAx>
        <c:axId val="4652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5211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'Q1'!$E$53</c:f>
              <c:strCache>
                <c:ptCount val="1"/>
                <c:pt idx="0">
                  <c:v>Cum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'Q1'!$B$54:$B$58</c:f>
              <c:strCache>
                <c:ptCount val="5"/>
                <c:pt idx="0">
                  <c:v>C4</c:v>
                </c:pt>
                <c:pt idx="1">
                  <c:v>C5</c:v>
                </c:pt>
                <c:pt idx="2">
                  <c:v>C1</c:v>
                </c:pt>
                <c:pt idx="3">
                  <c:v>C2</c:v>
                </c:pt>
                <c:pt idx="4">
                  <c:v>C3</c:v>
                </c:pt>
              </c:strCache>
            </c:strRef>
          </c:cat>
          <c:val>
            <c:numRef>
              <c:f>'Q1'!$E$54:$E$58</c:f>
              <c:numCache>
                <c:formatCode>0.00%</c:formatCode>
                <c:ptCount val="5"/>
                <c:pt idx="0">
                  <c:v>0.26666666666666666</c:v>
                </c:pt>
                <c:pt idx="1">
                  <c:v>0.51111111111111107</c:v>
                </c:pt>
                <c:pt idx="2">
                  <c:v>0.71111111111111103</c:v>
                </c:pt>
                <c:pt idx="3">
                  <c:v>0.89999999999999991</c:v>
                </c:pt>
                <c:pt idx="4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F-4D94-913D-E917B789D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718936"/>
        <c:axId val="470719264"/>
      </c:barChart>
      <c:catAx>
        <c:axId val="47071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719264"/>
        <c:crosses val="autoZero"/>
        <c:auto val="1"/>
        <c:lblAlgn val="ctr"/>
        <c:lblOffset val="100"/>
        <c:noMultiLvlLbl val="0"/>
      </c:catAx>
      <c:valAx>
        <c:axId val="4707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71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'Q1'!$E$61</c:f>
              <c:strCache>
                <c:ptCount val="1"/>
                <c:pt idx="0">
                  <c:v>Cum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'Q1'!$B$62:$B$66</c:f>
              <c:strCache>
                <c:ptCount val="5"/>
                <c:pt idx="0">
                  <c:v>C5</c:v>
                </c:pt>
                <c:pt idx="1">
                  <c:v>C4</c:v>
                </c:pt>
                <c:pt idx="2">
                  <c:v>C1</c:v>
                </c:pt>
                <c:pt idx="3">
                  <c:v>C2</c:v>
                </c:pt>
                <c:pt idx="4">
                  <c:v>C3</c:v>
                </c:pt>
              </c:strCache>
            </c:strRef>
          </c:cat>
          <c:val>
            <c:numRef>
              <c:f>'Q1'!$E$62:$E$66</c:f>
              <c:numCache>
                <c:formatCode>0.00%</c:formatCode>
                <c:ptCount val="5"/>
                <c:pt idx="0">
                  <c:v>0.39920242906322834</c:v>
                </c:pt>
                <c:pt idx="1">
                  <c:v>0.69965882782273514</c:v>
                </c:pt>
                <c:pt idx="2">
                  <c:v>0.87111984282907662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D-4567-926E-A5932421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234784"/>
        <c:axId val="475236752"/>
      </c:barChart>
      <c:catAx>
        <c:axId val="47523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5236752"/>
        <c:crosses val="autoZero"/>
        <c:auto val="1"/>
        <c:lblAlgn val="ctr"/>
        <c:lblOffset val="100"/>
        <c:noMultiLvlLbl val="0"/>
      </c:catAx>
      <c:valAx>
        <c:axId val="4752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523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'Q2&amp;3'!$H$29</c:f>
              <c:strCache>
                <c:ptCount val="1"/>
                <c:pt idx="0">
                  <c:v>Yrex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769685039370077E-2"/>
                  <c:y val="0.29587962962962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0,9994x - 2,4839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'Q2&amp;3'!$G$30:$G$41</c:f>
              <c:numCache>
                <c:formatCode>General</c:formatCode>
                <c:ptCount val="12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  <c:pt idx="10">
                  <c:v>2.3978952727983707</c:v>
                </c:pt>
                <c:pt idx="11">
                  <c:v>2.4849066497880004</c:v>
                </c:pt>
              </c:numCache>
            </c:numRef>
          </c:xVal>
          <c:yVal>
            <c:numRef>
              <c:f>'Q2&amp;3'!$H$30:$H$41</c:f>
              <c:numCache>
                <c:formatCode>General</c:formatCode>
                <c:ptCount val="12"/>
                <c:pt idx="0">
                  <c:v>-2.4843275102530673</c:v>
                </c:pt>
                <c:pt idx="1">
                  <c:v>-1.7883497726006266</c:v>
                </c:pt>
                <c:pt idx="2">
                  <c:v>-1.3873179523651573</c:v>
                </c:pt>
                <c:pt idx="3">
                  <c:v>-1.1005759001443216</c:v>
                </c:pt>
                <c:pt idx="4">
                  <c:v>-0.87459293423033002</c:v>
                </c:pt>
                <c:pt idx="5">
                  <c:v>-0.69469540259212503</c:v>
                </c:pt>
                <c:pt idx="6">
                  <c:v>-0.5388885352454682</c:v>
                </c:pt>
                <c:pt idx="7">
                  <c:v>-0.40424669995188078</c:v>
                </c:pt>
                <c:pt idx="8">
                  <c:v>-0.28664754989271307</c:v>
                </c:pt>
                <c:pt idx="9">
                  <c:v>-0.18343107460912386</c:v>
                </c:pt>
                <c:pt idx="10">
                  <c:v>-8.7421571790755173E-2</c:v>
                </c:pt>
                <c:pt idx="11">
                  <c:v>-3.2771287879401073E-4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6F-4E5B-8FB5-B2C23E17D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90504"/>
        <c:axId val="536091816"/>
      </c:scatterChart>
      <c:valAx>
        <c:axId val="53609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091816"/>
        <c:crosses val="autoZero"/>
        <c:crossBetween val="midCat"/>
      </c:valAx>
      <c:valAx>
        <c:axId val="53609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09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'Q2&amp;3'!$H$48</c:f>
              <c:strCache>
                <c:ptCount val="1"/>
                <c:pt idx="0">
                  <c:v>Yrex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1237532808398947E-2"/>
                  <c:y val="0.360694444444444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3,3968x - 7,0715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0,9992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'Q2&amp;3'!$G$49:$G$60</c:f>
              <c:numCache>
                <c:formatCode>General</c:formatCode>
                <c:ptCount val="12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  <c:pt idx="10">
                  <c:v>2.3978952727983707</c:v>
                </c:pt>
                <c:pt idx="11">
                  <c:v>2.4849066497880004</c:v>
                </c:pt>
              </c:numCache>
            </c:numRef>
          </c:xVal>
          <c:yVal>
            <c:numRef>
              <c:f>'Q2&amp;3'!$H$49:$H$60</c:f>
              <c:numCache>
                <c:formatCode>General</c:formatCode>
                <c:ptCount val="12"/>
                <c:pt idx="0">
                  <c:v>-6.9072550705237159</c:v>
                </c:pt>
                <c:pt idx="1">
                  <c:v>-4.8243003396098132</c:v>
                </c:pt>
                <c:pt idx="2">
                  <c:v>-3.4258018531910923</c:v>
                </c:pt>
                <c:pt idx="3">
                  <c:v>-2.4210171850425382</c:v>
                </c:pt>
                <c:pt idx="4">
                  <c:v>-1.6420398826937184</c:v>
                </c:pt>
                <c:pt idx="5">
                  <c:v>-1.0070820114977963</c:v>
                </c:pt>
                <c:pt idx="6">
                  <c:v>-0.46623563303296989</c:v>
                </c:pt>
                <c:pt idx="7">
                  <c:v>-3.2771287879401073E-4</c:v>
                </c:pt>
                <c:pt idx="8">
                  <c:v>0.41183979817112787</c:v>
                </c:pt>
                <c:pt idx="9">
                  <c:v>0.77949342235318542</c:v>
                </c:pt>
                <c:pt idx="10">
                  <c:v>1.117632805382482</c:v>
                </c:pt>
                <c:pt idx="11">
                  <c:v>1.4195276074086689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B-40E1-8E81-91E375101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29864"/>
        <c:axId val="475230192"/>
      </c:scatterChart>
      <c:valAx>
        <c:axId val="47522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5230192"/>
        <c:crosses val="autoZero"/>
        <c:crossBetween val="midCat"/>
      </c:valAx>
      <c:valAx>
        <c:axId val="47523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522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'Q2&amp;3'!$H$67</c:f>
              <c:strCache>
                <c:ptCount val="1"/>
                <c:pt idx="0">
                  <c:v>Yrex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597550306211724E-3"/>
                  <c:y val="0.365324074074074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2,0066x - 5,291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'Q2&amp;3'!$G$68:$G$79</c:f>
              <c:numCache>
                <c:formatCode>General</c:formatCode>
                <c:ptCount val="12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  <c:pt idx="10">
                  <c:v>2.3978952727983707</c:v>
                </c:pt>
                <c:pt idx="11">
                  <c:v>2.4849066497880004</c:v>
                </c:pt>
              </c:numCache>
            </c:numRef>
          </c:xVal>
          <c:yVal>
            <c:numRef>
              <c:f>'Q2&amp;3'!$H$68:$H$79</c:f>
              <c:numCache>
                <c:formatCode>General</c:formatCode>
                <c:ptCount val="12"/>
                <c:pt idx="0">
                  <c:v>-5.2958121425350253</c:v>
                </c:pt>
                <c:pt idx="1">
                  <c:v>-3.9019386579358333</c:v>
                </c:pt>
                <c:pt idx="2">
                  <c:v>-3.0781591535785746</c:v>
                </c:pt>
                <c:pt idx="3">
                  <c:v>-2.510716204191521</c:v>
                </c:pt>
                <c:pt idx="4">
                  <c:v>-2.0570276481998131</c:v>
                </c:pt>
                <c:pt idx="5">
                  <c:v>-1.6932389671492738</c:v>
                </c:pt>
                <c:pt idx="6">
                  <c:v>-1.3873179523651573</c:v>
                </c:pt>
                <c:pt idx="7">
                  <c:v>-1.1174399977581237</c:v>
                </c:pt>
                <c:pt idx="8">
                  <c:v>-0.88188582900235546</c:v>
                </c:pt>
                <c:pt idx="9">
                  <c:v>-0.67172699209212194</c:v>
                </c:pt>
                <c:pt idx="10">
                  <c:v>-0.48120257104301867</c:v>
                </c:pt>
                <c:pt idx="11">
                  <c:v>-0.30928824705301156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B3-4057-AD61-BEA107863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30520"/>
        <c:axId val="475223960"/>
      </c:scatterChart>
      <c:valAx>
        <c:axId val="47523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5223960"/>
        <c:crosses val="autoZero"/>
        <c:crossBetween val="midCat"/>
      </c:valAx>
      <c:valAx>
        <c:axId val="47522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523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'Q2&amp;3'!$H$86</c:f>
              <c:strCache>
                <c:ptCount val="1"/>
                <c:pt idx="0">
                  <c:v>Yrex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658573928258965E-2"/>
                  <c:y val="0.410520924467774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1,4014x - 2,5109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'Q2&amp;3'!$G$87:$G$98</c:f>
              <c:numCache>
                <c:formatCode>General</c:formatCode>
                <c:ptCount val="12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  <c:pt idx="10">
                  <c:v>2.3978952727983707</c:v>
                </c:pt>
                <c:pt idx="11">
                  <c:v>2.4849066497880004</c:v>
                </c:pt>
              </c:numCache>
            </c:numRef>
          </c:xVal>
          <c:yVal>
            <c:numRef>
              <c:f>'Q2&amp;3'!$H$87:$H$98</c:f>
              <c:numCache>
                <c:formatCode>General</c:formatCode>
                <c:ptCount val="12"/>
                <c:pt idx="0">
                  <c:v>-2.510716204191521</c:v>
                </c:pt>
                <c:pt idx="1">
                  <c:v>-1.5397644226301408</c:v>
                </c:pt>
                <c:pt idx="2">
                  <c:v>-0.97197142441187834</c:v>
                </c:pt>
                <c:pt idx="3">
                  <c:v>-0.56669784994522421</c:v>
                </c:pt>
                <c:pt idx="4">
                  <c:v>-0.25572196667074448</c:v>
                </c:pt>
                <c:pt idx="5">
                  <c:v>-3.2771287879401073E-4</c:v>
                </c:pt>
                <c:pt idx="6">
                  <c:v>0.21618225027999141</c:v>
                </c:pt>
                <c:pt idx="7">
                  <c:v>0.40286788967247461</c:v>
                </c:pt>
                <c:pt idx="8">
                  <c:v>0.56876903881688667</c:v>
                </c:pt>
                <c:pt idx="9">
                  <c:v>0.71683581353651127</c:v>
                </c:pt>
                <c:pt idx="10">
                  <c:v>0.84717398149113909</c:v>
                </c:pt>
                <c:pt idx="11">
                  <c:v>0.9726995722539632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3-4912-A86C-9C23214E1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198016"/>
        <c:axId val="547620352"/>
      </c:scatterChart>
      <c:valAx>
        <c:axId val="46519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7620352"/>
        <c:crosses val="autoZero"/>
        <c:crossBetween val="midCat"/>
      </c:valAx>
      <c:valAx>
        <c:axId val="54762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519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Yrex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54024496937884"/>
                  <c:y val="4.992745698454360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5,6495x - 16,196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0,9963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'Q2&amp;3'!$G$110:$G$117</c:f>
              <c:numCache>
                <c:formatCode>General</c:formatCode>
                <c:ptCount val="8"/>
                <c:pt idx="0">
                  <c:v>1.6094379124341003</c:v>
                </c:pt>
                <c:pt idx="1">
                  <c:v>1.791759469228055</c:v>
                </c:pt>
                <c:pt idx="2">
                  <c:v>1.9459101490553132</c:v>
                </c:pt>
                <c:pt idx="3">
                  <c:v>2.0794415416798357</c:v>
                </c:pt>
                <c:pt idx="4">
                  <c:v>2.1972245773362196</c:v>
                </c:pt>
                <c:pt idx="5">
                  <c:v>2.3025850929940459</c:v>
                </c:pt>
                <c:pt idx="6">
                  <c:v>2.3978952727983707</c:v>
                </c:pt>
                <c:pt idx="7">
                  <c:v>2.4849066497880004</c:v>
                </c:pt>
              </c:numCache>
            </c:numRef>
          </c:xVal>
          <c:yVal>
            <c:numRef>
              <c:f>'Q2&amp;3'!$H$110:$H$117</c:f>
              <c:numCache>
                <c:formatCode>General</c:formatCode>
                <c:ptCount val="8"/>
                <c:pt idx="0">
                  <c:v>-6.9072550705237159</c:v>
                </c:pt>
                <c:pt idx="1">
                  <c:v>-6.2136072640874609</c:v>
                </c:pt>
                <c:pt idx="2">
                  <c:v>-5.2958121425350253</c:v>
                </c:pt>
                <c:pt idx="3">
                  <c:v>-4.5043346301887093</c:v>
                </c:pt>
                <c:pt idx="4">
                  <c:v>-3.8056106405283554</c:v>
                </c:pt>
                <c:pt idx="5">
                  <c:v>-3.1733241346446652</c:v>
                </c:pt>
                <c:pt idx="6">
                  <c:v>-2.6084781138463389</c:v>
                </c:pt>
                <c:pt idx="7">
                  <c:v>-2.0931493348978698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BF-4564-85F9-EEAAC0B67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97064"/>
        <c:axId val="536091160"/>
      </c:scatterChart>
      <c:valAx>
        <c:axId val="53609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091160"/>
        <c:crosses val="autoZero"/>
        <c:crossBetween val="midCat"/>
      </c:valAx>
      <c:valAx>
        <c:axId val="53609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609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RS1(t) over 15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'Q2&amp;3'!$H$128</c:f>
              <c:strCache>
                <c:ptCount val="1"/>
                <c:pt idx="0">
                  <c:v>RS1(t)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'Q2&amp;3'!$B$129:$B$189</c:f>
              <c:numCache>
                <c:formatCode>General</c:formatCode>
                <c:ptCount val="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</c:numCache>
            </c:numRef>
          </c:xVal>
          <c:yVal>
            <c:numRef>
              <c:f>'Q2&amp;3'!$H$129:$H$189</c:f>
              <c:numCache>
                <c:formatCode>General</c:formatCode>
                <c:ptCount val="61"/>
                <c:pt idx="0">
                  <c:v>1</c:v>
                </c:pt>
                <c:pt idx="1">
                  <c:v>0.96770573211502986</c:v>
                </c:pt>
                <c:pt idx="2">
                  <c:v>0.92885988274557418</c:v>
                </c:pt>
                <c:pt idx="3">
                  <c:v>0.8869415472860771</c:v>
                </c:pt>
                <c:pt idx="4">
                  <c:v>0.84324463611919254</c:v>
                </c:pt>
                <c:pt idx="5">
                  <c:v>0.79855189463259602</c:v>
                </c:pt>
                <c:pt idx="6">
                  <c:v>0.75341136187586011</c:v>
                </c:pt>
                <c:pt idx="7">
                  <c:v>0.70823797628990637</c:v>
                </c:pt>
                <c:pt idx="8">
                  <c:v>0.66336219694435028</c:v>
                </c:pt>
                <c:pt idx="9">
                  <c:v>0.61905688051084096</c:v>
                </c:pt>
                <c:pt idx="10">
                  <c:v>0.57555346191034595</c:v>
                </c:pt>
                <c:pt idx="11">
                  <c:v>0.5330521737141859</c:v>
                </c:pt>
                <c:pt idx="12">
                  <c:v>0.49172862633206393</c:v>
                </c:pt>
                <c:pt idx="13">
                  <c:v>0.45173801333330738</c:v>
                </c:pt>
                <c:pt idx="14">
                  <c:v>0.41321769405007952</c:v>
                </c:pt>
                <c:pt idx="15">
                  <c:v>0.37628863812366325</c:v>
                </c:pt>
                <c:pt idx="16">
                  <c:v>0.3410560683973749</c:v>
                </c:pt>
                <c:pt idx="17">
                  <c:v>0.3076095520888093</c:v>
                </c:pt>
                <c:pt idx="18">
                  <c:v>0.27602273706096592</c:v>
                </c:pt>
                <c:pt idx="19">
                  <c:v>0.24635289520171103</c:v>
                </c:pt>
                <c:pt idx="20">
                  <c:v>0.21864040996174045</c:v>
                </c:pt>
                <c:pt idx="21">
                  <c:v>0.19290832502454802</c:v>
                </c:pt>
                <c:pt idx="22">
                  <c:v>0.16916205289653219</c:v>
                </c:pt>
                <c:pt idx="23">
                  <c:v>0.14738932413964551</c:v>
                </c:pt>
                <c:pt idx="24">
                  <c:v>0.12756043907638404</c:v>
                </c:pt>
                <c:pt idx="25">
                  <c:v>0.10962886373906472</c:v>
                </c:pt>
                <c:pt idx="26">
                  <c:v>9.3532190748996824E-2</c:v>
                </c:pt>
                <c:pt idx="27">
                  <c:v>7.9193464210032274E-2</c:v>
                </c:pt>
                <c:pt idx="28">
                  <c:v>6.652284638588439E-2</c:v>
                </c:pt>
                <c:pt idx="29">
                  <c:v>5.5419583895124615E-2</c:v>
                </c:pt>
                <c:pt idx="30">
                  <c:v>4.5774213484668355E-2</c:v>
                </c:pt>
                <c:pt idx="31">
                  <c:v>3.7470933192739427E-2</c:v>
                </c:pt>
                <c:pt idx="32">
                  <c:v>3.0390054812062337E-2</c:v>
                </c:pt>
                <c:pt idx="33">
                  <c:v>2.441044869990773E-2</c:v>
                </c:pt>
                <c:pt idx="34">
                  <c:v>1.9411892513121639E-2</c:v>
                </c:pt>
                <c:pt idx="35">
                  <c:v>1.5277241347032939E-2</c:v>
                </c:pt>
                <c:pt idx="36">
                  <c:v>1.1894347592819881E-2</c:v>
                </c:pt>
                <c:pt idx="37">
                  <c:v>9.1576737760019136E-3</c:v>
                </c:pt>
                <c:pt idx="38">
                  <c:v>6.9695595503787939E-3</c:v>
                </c:pt>
                <c:pt idx="39">
                  <c:v>5.2411235209475918E-3</c:v>
                </c:pt>
                <c:pt idx="40">
                  <c:v>3.8928001791103135E-3</c:v>
                </c:pt>
                <c:pt idx="41">
                  <c:v>2.8545305151393978E-3</c:v>
                </c:pt>
                <c:pt idx="42">
                  <c:v>2.0656405617239292E-3</c:v>
                </c:pt>
                <c:pt idx="43">
                  <c:v>1.4744542435751618E-3</c:v>
                </c:pt>
                <c:pt idx="44">
                  <c:v>1.0376948579683631E-3</c:v>
                </c:pt>
                <c:pt idx="45">
                  <c:v>7.1973309532301702E-4</c:v>
                </c:pt>
                <c:pt idx="46">
                  <c:v>4.9173893269515031E-4</c:v>
                </c:pt>
                <c:pt idx="47">
                  <c:v>3.3079054748257769E-4</c:v>
                </c:pt>
                <c:pt idx="48">
                  <c:v>2.1898641188553494E-4</c:v>
                </c:pt>
                <c:pt idx="49">
                  <c:v>1.4259789563570474E-4</c:v>
                </c:pt>
                <c:pt idx="50">
                  <c:v>9.1290010985539845E-5</c:v>
                </c:pt>
                <c:pt idx="51">
                  <c:v>5.7428290563561323E-5</c:v>
                </c:pt>
                <c:pt idx="52">
                  <c:v>3.5480947464287832E-5</c:v>
                </c:pt>
                <c:pt idx="53">
                  <c:v>2.151796847232225E-5</c:v>
                </c:pt>
                <c:pt idx="54">
                  <c:v>1.2802945439926084E-5</c:v>
                </c:pt>
                <c:pt idx="55">
                  <c:v>7.4693470179055676E-6</c:v>
                </c:pt>
                <c:pt idx="56">
                  <c:v>4.2704799058660025E-6</c:v>
                </c:pt>
                <c:pt idx="57">
                  <c:v>2.3913590970083677E-6</c:v>
                </c:pt>
                <c:pt idx="58">
                  <c:v>1.3107964129391725E-6</c:v>
                </c:pt>
                <c:pt idx="59">
                  <c:v>7.0289704738528676E-7</c:v>
                </c:pt>
                <c:pt idx="60">
                  <c:v>3.6851338421388604E-7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E5-45EC-97F9-322FA5537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405520"/>
        <c:axId val="542408144"/>
      </c:scatterChart>
      <c:valAx>
        <c:axId val="54240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2408144"/>
        <c:crosses val="autoZero"/>
        <c:crossBetween val="midCat"/>
      </c:valAx>
      <c:valAx>
        <c:axId val="54240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240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'Q5'!$F$61</c:f>
              <c:strCache>
                <c:ptCount val="1"/>
                <c:pt idx="0">
                  <c:v>4=C2/C1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'Q5'!$B$62:$B$161</c:f>
              <c:numCache>
                <c:formatCode>General</c:formatCode>
                <c:ptCount val="10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</c:numCache>
            </c:numRef>
          </c:xVal>
          <c:yVal>
            <c:numRef>
              <c:f>'Q5'!$F$62:$F$161</c:f>
              <c:numCache>
                <c:formatCode>General</c:formatCode>
                <c:ptCount val="100"/>
                <c:pt idx="0">
                  <c:v>6.1741730783424087</c:v>
                </c:pt>
                <c:pt idx="1">
                  <c:v>3.561967034302143</c:v>
                </c:pt>
                <c:pt idx="2">
                  <c:v>2.6912509596454535</c:v>
                </c:pt>
                <c:pt idx="3">
                  <c:v>2.2559332689183846</c:v>
                </c:pt>
                <c:pt idx="4">
                  <c:v>1.9947847786001198</c:v>
                </c:pt>
                <c:pt idx="5">
                  <c:v>1.8207257135326571</c:v>
                </c:pt>
                <c:pt idx="6">
                  <c:v>1.6964347575190943</c:v>
                </c:pt>
                <c:pt idx="7">
                  <c:v>1.6032505541571134</c:v>
                </c:pt>
                <c:pt idx="8">
                  <c:v>1.5308052971689583</c:v>
                </c:pt>
                <c:pt idx="9">
                  <c:v>1.4728780714084186</c:v>
                </c:pt>
                <c:pt idx="10">
                  <c:v>1.4255099652153584</c:v>
                </c:pt>
                <c:pt idx="11">
                  <c:v>1.3860616054604713</c:v>
                </c:pt>
                <c:pt idx="12">
                  <c:v>1.3527056651081606</c:v>
                </c:pt>
                <c:pt idx="13">
                  <c:v>1.3241368611066739</c:v>
                </c:pt>
                <c:pt idx="14">
                  <c:v>1.2993979492768772</c:v>
                </c:pt>
                <c:pt idx="15">
                  <c:v>1.2777709687211016</c:v>
                </c:pt>
                <c:pt idx="16">
                  <c:v>1.2587068690110217</c:v>
                </c:pt>
                <c:pt idx="17">
                  <c:v>1.2417785939500217</c:v>
                </c:pt>
                <c:pt idx="18">
                  <c:v>1.226648980286269</c:v>
                </c:pt>
                <c:pt idx="19">
                  <c:v>1.2130482863202861</c:v>
                </c:pt>
                <c:pt idx="20">
                  <c:v>1.2007581405596852</c:v>
                </c:pt>
                <c:pt idx="21">
                  <c:v>1.1895998677588098</c:v>
                </c:pt>
                <c:pt idx="22">
                  <c:v>1.1794258601512932</c:v>
                </c:pt>
                <c:pt idx="23">
                  <c:v>1.170113105733608</c:v>
                </c:pt>
                <c:pt idx="24">
                  <c:v>1.1615582696536348</c:v>
                </c:pt>
                <c:pt idx="25">
                  <c:v>1.153673910581249</c:v>
                </c:pt>
                <c:pt idx="26">
                  <c:v>1.1463855378216248</c:v>
                </c:pt>
                <c:pt idx="27">
                  <c:v>1.1396292989970422</c:v>
                </c:pt>
                <c:pt idx="28">
                  <c:v>1.1333501460996955</c:v>
                </c:pt>
                <c:pt idx="29">
                  <c:v>1.1275003683022613</c:v>
                </c:pt>
                <c:pt idx="30">
                  <c:v>1.1220384087151094</c:v>
                </c:pt>
                <c:pt idx="31">
                  <c:v>1.1169279029808488</c:v>
                </c:pt>
                <c:pt idx="32">
                  <c:v>1.1121368926529742</c:v>
                </c:pt>
                <c:pt idx="33">
                  <c:v>1.1076371773761631</c:v>
                </c:pt>
                <c:pt idx="34">
                  <c:v>1.1034037781098986</c:v>
                </c:pt>
                <c:pt idx="35">
                  <c:v>1.0994144898052862</c:v>
                </c:pt>
                <c:pt idx="36">
                  <c:v>1.0956495066127865</c:v>
                </c:pt>
                <c:pt idx="37">
                  <c:v>1.0920911062609815</c:v>
                </c:pt>
                <c:pt idx="38">
                  <c:v>1.0887233829868062</c:v>
                </c:pt>
                <c:pt idx="39">
                  <c:v>1.0855320205214591</c:v>
                </c:pt>
                <c:pt idx="40">
                  <c:v>1.0825040982938141</c:v>
                </c:pt>
                <c:pt idx="41">
                  <c:v>1.0796279253155818</c:v>
                </c:pt>
                <c:pt idx="42">
                  <c:v>1.0768928972423084</c:v>
                </c:pt>
                <c:pt idx="43">
                  <c:v>1.0742893729234888</c:v>
                </c:pt>
                <c:pt idx="44">
                  <c:v>1.0718085674104532</c:v>
                </c:pt>
                <c:pt idx="45">
                  <c:v>1.0694424589178309</c:v>
                </c:pt>
                <c:pt idx="46">
                  <c:v>1.0671837076606119</c:v>
                </c:pt>
                <c:pt idx="47">
                  <c:v>1.0650255848351244</c:v>
                </c:pt>
                <c:pt idx="48">
                  <c:v>1.0629619102949557</c:v>
                </c:pt>
                <c:pt idx="49">
                  <c:v>1.060986997704654</c:v>
                </c:pt>
                <c:pt idx="50">
                  <c:v>1.0590956061449632</c:v>
                </c:pt>
                <c:pt idx="51">
                  <c:v>1.0572828973012123</c:v>
                </c:pt>
                <c:pt idx="52">
                  <c:v>1.0555443974975454</c:v>
                </c:pt>
                <c:pt idx="53">
                  <c:v>1.0538759639489061</c:v>
                </c:pt>
                <c:pt idx="54">
                  <c:v>1.0522737546940255</c:v>
                </c:pt>
                <c:pt idx="55">
                  <c:v>1.0507342017493542</c:v>
                </c:pt>
                <c:pt idx="56">
                  <c:v>1.0492539870884223</c:v>
                </c:pt>
                <c:pt idx="57">
                  <c:v>1.0478300211056777</c:v>
                </c:pt>
                <c:pt idx="58">
                  <c:v>1.0464594232700652</c:v>
                </c:pt>
                <c:pt idx="59">
                  <c:v>1.0451395047129106</c:v>
                </c:pt>
                <c:pt idx="60">
                  <c:v>1.0438677525281723</c:v>
                </c:pt>
                <c:pt idx="61">
                  <c:v>1.0426418155917465</c:v>
                </c:pt>
                <c:pt idx="62">
                  <c:v>1.0414594917310698</c:v>
                </c:pt>
                <c:pt idx="63">
                  <c:v>1.0403187160973479</c:v>
                </c:pt>
                <c:pt idx="64">
                  <c:v>1.0392175506109143</c:v>
                </c:pt>
                <c:pt idx="65">
                  <c:v>1.0381541743659131</c:v>
                </c:pt>
                <c:pt idx="66">
                  <c:v>1.0371268748941005</c:v>
                </c:pt>
                <c:pt idx="67">
                  <c:v>1.0361340401993264</c:v>
                </c:pt>
                <c:pt idx="68">
                  <c:v>1.0351741514845314</c:v>
                </c:pt>
                <c:pt idx="69">
                  <c:v>1.0342457765020094</c:v>
                </c:pt>
                <c:pt idx="70">
                  <c:v>1.0333475634655016</c:v>
                </c:pt>
                <c:pt idx="71">
                  <c:v>1.0324782354695008</c:v>
                </c:pt>
                <c:pt idx="72">
                  <c:v>1.0316365853671365</c:v>
                </c:pt>
                <c:pt idx="73">
                  <c:v>1.0308214710632748</c:v>
                </c:pt>
                <c:pt idx="74">
                  <c:v>1.0300318111840712</c:v>
                </c:pt>
                <c:pt idx="75">
                  <c:v>1.0292665810883186</c:v>
                </c:pt>
                <c:pt idx="76">
                  <c:v>1.0285248091895183</c:v>
                </c:pt>
                <c:pt idx="77">
                  <c:v>1.0278055735607887</c:v>
                </c:pt>
                <c:pt idx="78">
                  <c:v>1.0271079987975591</c:v>
                </c:pt>
                <c:pt idx="79">
                  <c:v>1.0264312531154891</c:v>
                </c:pt>
                <c:pt idx="80">
                  <c:v>1.0257745456632916</c:v>
                </c:pt>
                <c:pt idx="81">
                  <c:v>1.0251371240321163</c:v>
                </c:pt>
                <c:pt idx="82">
                  <c:v>1.0245182719449133</c:v>
                </c:pt>
                <c:pt idx="83">
                  <c:v>1.023917307110785</c:v>
                </c:pt>
                <c:pt idx="84">
                  <c:v>1.0233335792307379</c:v>
                </c:pt>
                <c:pt idx="85">
                  <c:v>1.0227664681425139</c:v>
                </c:pt>
                <c:pt idx="86">
                  <c:v>1.022215382093308</c:v>
                </c:pt>
                <c:pt idx="87">
                  <c:v>1.0216797561302042</c:v>
                </c:pt>
                <c:pt idx="88">
                  <c:v>1.0211590505990717</c:v>
                </c:pt>
                <c:pt idx="89">
                  <c:v>1.0206527497434816</c:v>
                </c:pt>
                <c:pt idx="90">
                  <c:v>1.0201603603959555</c:v>
                </c:pt>
                <c:pt idx="91">
                  <c:v>1.0196814107545191</c:v>
                </c:pt>
                <c:pt idx="92">
                  <c:v>1.019215449238142</c:v>
                </c:pt>
                <c:pt idx="93">
                  <c:v>1.0187620434151845</c:v>
                </c:pt>
                <c:pt idx="94">
                  <c:v>1.0183207789994793</c:v>
                </c:pt>
                <c:pt idx="95">
                  <c:v>1.0178912589091096</c:v>
                </c:pt>
                <c:pt idx="96">
                  <c:v>1.017473102383365</c:v>
                </c:pt>
                <c:pt idx="97">
                  <c:v>1.0170659441537164</c:v>
                </c:pt>
                <c:pt idx="98">
                  <c:v>1.0166694336649889</c:v>
                </c:pt>
                <c:pt idx="99">
                  <c:v>1.0162832343432242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E4-4E7C-8994-754D7C057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12360"/>
        <c:axId val="597414656"/>
      </c:scatterChart>
      <c:valAx>
        <c:axId val="59741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414656"/>
        <c:crosses val="autoZero"/>
        <c:crossBetween val="midCat"/>
      </c:valAx>
      <c:valAx>
        <c:axId val="59741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41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'Q5'!$L$61</c:f>
              <c:strCache>
                <c:ptCount val="1"/>
                <c:pt idx="0">
                  <c:v>4=C2/C1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'Q5'!$H$62:$H$161</c:f>
              <c:numCache>
                <c:formatCode>General</c:formatCode>
                <c:ptCount val="10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</c:numCache>
            </c:numRef>
          </c:xVal>
          <c:yVal>
            <c:numRef>
              <c:f>'Q5'!$L$62:$L$161</c:f>
              <c:numCache>
                <c:formatCode>General</c:formatCode>
                <c:ptCount val="100"/>
                <c:pt idx="0">
                  <c:v>7.999515888450567</c:v>
                </c:pt>
                <c:pt idx="1">
                  <c:v>4.00006917143204</c:v>
                </c:pt>
                <c:pt idx="2">
                  <c:v>2.6673944607938762</c:v>
                </c:pt>
                <c:pt idx="3">
                  <c:v>2.0016797951851855</c:v>
                </c:pt>
                <c:pt idx="4">
                  <c:v>1.6029937973933697</c:v>
                </c:pt>
                <c:pt idx="5">
                  <c:v>1.3380474416769319</c:v>
                </c:pt>
                <c:pt idx="6">
                  <c:v>1.1497327117731906</c:v>
                </c:pt>
                <c:pt idx="7">
                  <c:v>1.0095078183180346</c:v>
                </c:pt>
                <c:pt idx="8">
                  <c:v>0.90152587779650051</c:v>
                </c:pt>
                <c:pt idx="9">
                  <c:v>0.81628652544558622</c:v>
                </c:pt>
                <c:pt idx="10">
                  <c:v>0.74775035645629584</c:v>
                </c:pt>
                <c:pt idx="11">
                  <c:v>0.69189617846851148</c:v>
                </c:pt>
                <c:pt idx="12">
                  <c:v>0.6459441553403773</c:v>
                </c:pt>
                <c:pt idx="13">
                  <c:v>0.60791188196318935</c:v>
                </c:pt>
                <c:pt idx="14">
                  <c:v>0.57634801205963482</c:v>
                </c:pt>
                <c:pt idx="15">
                  <c:v>0.55016575215677888</c:v>
                </c:pt>
                <c:pt idx="16">
                  <c:v>0.52853509498573481</c:v>
                </c:pt>
                <c:pt idx="17">
                  <c:v>0.51081094528764637</c:v>
                </c:pt>
                <c:pt idx="18">
                  <c:v>0.49648391174241369</c:v>
                </c:pt>
                <c:pt idx="19">
                  <c:v>0.48514583004699929</c:v>
                </c:pt>
                <c:pt idx="20">
                  <c:v>0.47646510572933787</c:v>
                </c:pt>
                <c:pt idx="21">
                  <c:v>0.4701687519162171</c:v>
                </c:pt>
                <c:pt idx="22">
                  <c:v>0.4660290847923847</c:v>
                </c:pt>
                <c:pt idx="23">
                  <c:v>0.46385371920382917</c:v>
                </c:pt>
                <c:pt idx="24">
                  <c:v>0.46347794190082575</c:v>
                </c:pt>
                <c:pt idx="25">
                  <c:v>0.46475882439678773</c:v>
                </c:pt>
                <c:pt idx="26">
                  <c:v>0.4675706271043929</c:v>
                </c:pt>
                <c:pt idx="27">
                  <c:v>0.47180117515755521</c:v>
                </c:pt>
                <c:pt idx="28">
                  <c:v>0.47734897514919356</c:v>
                </c:pt>
                <c:pt idx="29">
                  <c:v>0.4841209042164345</c:v>
                </c:pt>
                <c:pt idx="30">
                  <c:v>0.49203034706935361</c:v>
                </c:pt>
                <c:pt idx="31">
                  <c:v>0.50099568831661223</c:v>
                </c:pt>
                <c:pt idx="32">
                  <c:v>0.51093909054228093</c:v>
                </c:pt>
                <c:pt idx="33">
                  <c:v>0.52178550556751757</c:v>
                </c:pt>
                <c:pt idx="34">
                  <c:v>0.53346187892386576</c:v>
                </c:pt>
                <c:pt idx="35">
                  <c:v>0.54589651697393304</c:v>
                </c:pt>
                <c:pt idx="36">
                  <c:v>0.55901859318184066</c:v>
                </c:pt>
                <c:pt idx="37">
                  <c:v>0.5727577753552211</c:v>
                </c:pt>
                <c:pt idx="38">
                  <c:v>0.58704395967727263</c:v>
                </c:pt>
                <c:pt idx="39">
                  <c:v>0.60180710032668605</c:v>
                </c:pt>
                <c:pt idx="40">
                  <c:v>0.61697712566676199</c:v>
                </c:pt>
                <c:pt idx="41">
                  <c:v>0.63248393353497745</c:v>
                </c:pt>
                <c:pt idx="42">
                  <c:v>0.64825745920133437</c:v>
                </c:pt>
                <c:pt idx="43">
                  <c:v>0.6642278101794773</c:v>
                </c:pt>
                <c:pt idx="44">
                  <c:v>0.68032546234047908</c:v>
                </c:pt>
                <c:pt idx="45">
                  <c:v>0.69648151175397199</c:v>
                </c:pt>
                <c:pt idx="46">
                  <c:v>0.71262797641585784</c:v>
                </c:pt>
                <c:pt idx="47">
                  <c:v>0.72869814156325319</c:v>
                </c:pt>
                <c:pt idx="48">
                  <c:v>0.74462694167180676</c:v>
                </c:pt>
                <c:pt idx="49">
                  <c:v>0.76035137152560306</c:v>
                </c:pt>
                <c:pt idx="50">
                  <c:v>0.77581091799549917</c:v>
                </c:pt>
                <c:pt idx="51">
                  <c:v>0.79094800341110494</c:v>
                </c:pt>
                <c:pt idx="52">
                  <c:v>0.8057084307206781</c:v>
                </c:pt>
                <c:pt idx="53">
                  <c:v>0.82004182005983528</c:v>
                </c:pt>
                <c:pt idx="54">
                  <c:v>0.83390202595217577</c:v>
                </c:pt>
                <c:pt idx="55">
                  <c:v>0.84724752419836402</c:v>
                </c:pt>
                <c:pt idx="56">
                  <c:v>0.86004175762531487</c:v>
                </c:pt>
                <c:pt idx="57">
                  <c:v>0.87225343030550928</c:v>
                </c:pt>
                <c:pt idx="58">
                  <c:v>0.88385674064753206</c:v>
                </c:pt>
                <c:pt idx="59">
                  <c:v>0.89483154491635541</c:v>
                </c:pt>
                <c:pt idx="60">
                  <c:v>0.90516344426072204</c:v>
                </c:pt>
                <c:pt idx="61">
                  <c:v>0.91484379017961848</c:v>
                </c:pt>
                <c:pt idx="62">
                  <c:v>0.92386960550308017</c:v>
                </c:pt>
                <c:pt idx="63">
                  <c:v>0.93224342032623342</c:v>
                </c:pt>
                <c:pt idx="64">
                  <c:v>0.93997302483269873</c:v>
                </c:pt>
                <c:pt idx="65">
                  <c:v>0.94707114347238153</c:v>
                </c:pt>
                <c:pt idx="66">
                  <c:v>0.95355503740803638</c:v>
                </c:pt>
                <c:pt idx="67">
                  <c:v>0.95944604440064052</c:v>
                </c:pt>
                <c:pt idx="68">
                  <c:v>0.96476906725588041</c:v>
                </c:pt>
                <c:pt idx="69">
                  <c:v>0.96955202350527903</c:v>
                </c:pt>
                <c:pt idx="70">
                  <c:v>0.97382527006697339</c:v>
                </c:pt>
                <c:pt idx="71">
                  <c:v>0.97762101716903016</c:v>
                </c:pt>
                <c:pt idx="72">
                  <c:v>0.98097274579767091</c:v>
                </c:pt>
                <c:pt idx="73">
                  <c:v>0.98391464235997428</c:v>
                </c:pt>
                <c:pt idx="74">
                  <c:v>0.98648106316251827</c:v>
                </c:pt>
                <c:pt idx="75">
                  <c:v>0.98870603976891747</c:v>
                </c:pt>
                <c:pt idx="76">
                  <c:v>0.99062283439866317</c:v>
                </c:pt>
                <c:pt idx="77">
                  <c:v>0.99226355237235553</c:v>
                </c:pt>
                <c:pt idx="78">
                  <c:v>0.99365881630916386</c:v>
                </c:pt>
                <c:pt idx="79">
                  <c:v>0.9948375044576947</c:v>
                </c:pt>
                <c:pt idx="80">
                  <c:v>0.99582655330212055</c:v>
                </c:pt>
                <c:pt idx="81">
                  <c:v>0.99665082252965398</c:v>
                </c:pt>
                <c:pt idx="82">
                  <c:v>0.99733301865371649</c:v>
                </c:pt>
                <c:pt idx="83">
                  <c:v>0.99789367211860447</c:v>
                </c:pt>
                <c:pt idx="84">
                  <c:v>0.99835116160207138</c:v>
                </c:pt>
                <c:pt idx="85">
                  <c:v>0.9987217784950051</c:v>
                </c:pt>
                <c:pt idx="86">
                  <c:v>0.99901982416374024</c:v>
                </c:pt>
                <c:pt idx="87">
                  <c:v>0.99925773256352646</c:v>
                </c:pt>
                <c:pt idx="88">
                  <c:v>0.99944621102961917</c:v>
                </c:pt>
                <c:pt idx="89">
                  <c:v>0.99959439257345128</c:v>
                </c:pt>
                <c:pt idx="90">
                  <c:v>0.99970999369770852</c:v>
                </c:pt>
                <c:pt idx="91">
                  <c:v>0.99979947255668011</c:v>
                </c:pt>
                <c:pt idx="92">
                  <c:v>0.99986818317004422</c:v>
                </c:pt>
                <c:pt idx="93">
                  <c:v>0.99992052229762607</c:v>
                </c:pt>
                <c:pt idx="94">
                  <c:v>0.9999600664555176</c:v>
                </c:pt>
                <c:pt idx="95">
                  <c:v>0.99998969736498977</c:v>
                </c:pt>
                <c:pt idx="96">
                  <c:v>1.0000117148490879</c:v>
                </c:pt>
                <c:pt idx="97">
                  <c:v>1.0000279368111551</c:v>
                </c:pt>
                <c:pt idx="98">
                  <c:v>1.0000397864368367</c:v>
                </c:pt>
                <c:pt idx="99">
                  <c:v>1.0000483671558489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C5-4A09-81F5-FB8528A03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93528"/>
        <c:axId val="467390576"/>
      </c:scatterChart>
      <c:valAx>
        <c:axId val="4673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390576"/>
        <c:crosses val="autoZero"/>
        <c:crossBetween val="midCat"/>
      </c:valAx>
      <c:valAx>
        <c:axId val="46739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3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'Q5'!$R$61</c:f>
              <c:strCache>
                <c:ptCount val="1"/>
                <c:pt idx="0">
                  <c:v>4=C2/C1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'Q5'!$N$62:$N$161</c:f>
              <c:numCache>
                <c:formatCode>General</c:formatCode>
                <c:ptCount val="10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</c:numCache>
            </c:numRef>
          </c:xVal>
          <c:yVal>
            <c:numRef>
              <c:f>'Q5'!$R$62:$R$161</c:f>
              <c:numCache>
                <c:formatCode>General</c:formatCode>
                <c:ptCount val="100"/>
                <c:pt idx="0">
                  <c:v>6.8801903774914219</c:v>
                </c:pt>
                <c:pt idx="1">
                  <c:v>3.4634584091817917</c:v>
                </c:pt>
                <c:pt idx="2">
                  <c:v>2.3350045228434464</c:v>
                </c:pt>
                <c:pt idx="3">
                  <c:v>1.7786273240371402</c:v>
                </c:pt>
                <c:pt idx="4">
                  <c:v>1.4510766577703051</c:v>
                </c:pt>
                <c:pt idx="5">
                  <c:v>1.2379295913278741</c:v>
                </c:pt>
                <c:pt idx="6">
                  <c:v>1.0901431371572765</c:v>
                </c:pt>
                <c:pt idx="7">
                  <c:v>0.98319213022130336</c:v>
                </c:pt>
                <c:pt idx="8">
                  <c:v>0.90344840083017286</c:v>
                </c:pt>
                <c:pt idx="9">
                  <c:v>0.84273238911636861</c:v>
                </c:pt>
                <c:pt idx="10">
                  <c:v>0.79583657870272451</c:v>
                </c:pt>
                <c:pt idx="11">
                  <c:v>0.75928719888635754</c:v>
                </c:pt>
                <c:pt idx="12">
                  <c:v>0.73067744081853536</c:v>
                </c:pt>
                <c:pt idx="13">
                  <c:v>0.70828643371887789</c:v>
                </c:pt>
                <c:pt idx="14">
                  <c:v>0.69085062823823551</c:v>
                </c:pt>
                <c:pt idx="15">
                  <c:v>0.67742090996339133</c:v>
                </c:pt>
                <c:pt idx="16">
                  <c:v>0.66727014314917443</c:v>
                </c:pt>
                <c:pt idx="17">
                  <c:v>0.65983153342194334</c:v>
                </c:pt>
                <c:pt idx="18">
                  <c:v>0.65465645545010498</c:v>
                </c:pt>
                <c:pt idx="19">
                  <c:v>0.65138493310256396</c:v>
                </c:pt>
                <c:pt idx="20">
                  <c:v>0.6497245547954168</c:v>
                </c:pt>
                <c:pt idx="21">
                  <c:v>0.64943514025590487</c:v>
                </c:pt>
                <c:pt idx="22">
                  <c:v>0.65031740839345042</c:v>
                </c:pt>
                <c:pt idx="23">
                  <c:v>0.65220447938598325</c:v>
                </c:pt>
                <c:pt idx="24">
                  <c:v>0.65495541748096553</c:v>
                </c:pt>
                <c:pt idx="25">
                  <c:v>0.65845026515308291</c:v>
                </c:pt>
                <c:pt idx="26">
                  <c:v>0.66258618202359054</c:v>
                </c:pt>
                <c:pt idx="27">
                  <c:v>0.66727441239341556</c:v>
                </c:pt>
                <c:pt idx="28">
                  <c:v>0.67243788141293181</c:v>
                </c:pt>
                <c:pt idx="29">
                  <c:v>0.67800927323105309</c:v>
                </c:pt>
                <c:pt idx="30">
                  <c:v>0.68392948230607198</c:v>
                </c:pt>
                <c:pt idx="31">
                  <c:v>0.69014635625789256</c:v>
                </c:pt>
                <c:pt idx="32">
                  <c:v>0.69661366842091199</c:v>
                </c:pt>
                <c:pt idx="33">
                  <c:v>0.70329027280040191</c:v>
                </c:pt>
                <c:pt idx="34">
                  <c:v>0.71013940493880678</c:v>
                </c:pt>
                <c:pt idx="35">
                  <c:v>0.71712810030081497</c:v>
                </c:pt>
                <c:pt idx="36">
                  <c:v>0.72422670791740218</c:v>
                </c:pt>
                <c:pt idx="37">
                  <c:v>0.73140848170802986</c:v>
                </c:pt>
                <c:pt idx="38">
                  <c:v>0.73864923549923633</c:v>
                </c:pt>
                <c:pt idx="39">
                  <c:v>0.74592705054700303</c:v>
                </c:pt>
                <c:pt idx="40">
                  <c:v>0.75322202654709225</c:v>
                </c:pt>
                <c:pt idx="41">
                  <c:v>0.76051606882789402</c:v>
                </c:pt>
                <c:pt idx="42">
                  <c:v>0.76779270577270031</c:v>
                </c:pt>
                <c:pt idx="43">
                  <c:v>0.77503693159419518</c:v>
                </c:pt>
                <c:pt idx="44">
                  <c:v>0.78223507044477325</c:v>
                </c:pt>
                <c:pt idx="45">
                  <c:v>0.78937465853894007</c:v>
                </c:pt>
                <c:pt idx="46">
                  <c:v>0.79644434152431065</c:v>
                </c:pt>
                <c:pt idx="47">
                  <c:v>0.80343378479327709</c:v>
                </c:pt>
                <c:pt idx="48">
                  <c:v>0.81033359479970213</c:v>
                </c:pt>
                <c:pt idx="49">
                  <c:v>0.81713524975070362</c:v>
                </c:pt>
                <c:pt idx="50">
                  <c:v>0.82383103829586268</c:v>
                </c:pt>
                <c:pt idx="51">
                  <c:v>0.83041400504535801</c:v>
                </c:pt>
                <c:pt idx="52">
                  <c:v>0.83687790192275546</c:v>
                </c:pt>
                <c:pt idx="53">
                  <c:v>0.84321714450401808</c:v>
                </c:pt>
                <c:pt idx="54">
                  <c:v>0.849426772616929</c:v>
                </c:pt>
                <c:pt idx="55">
                  <c:v>0.8555024145787411</c:v>
                </c:pt>
                <c:pt idx="56">
                  <c:v>0.86144025453781725</c:v>
                </c:pt>
                <c:pt idx="57">
                  <c:v>0.86723700246006485</c:v>
                </c:pt>
                <c:pt idx="58">
                  <c:v>0.87288986636525701</c:v>
                </c:pt>
                <c:pt idx="59">
                  <c:v>0.87839652647371358</c:v>
                </c:pt>
                <c:pt idx="60">
                  <c:v>0.88375511097170079</c:v>
                </c:pt>
                <c:pt idx="61">
                  <c:v>0.88896417314553022</c:v>
                </c:pt>
                <c:pt idx="62">
                  <c:v>0.89402266967065047</c:v>
                </c:pt>
                <c:pt idx="63">
                  <c:v>0.89892993987383152</c:v>
                </c:pt>
                <c:pt idx="64">
                  <c:v>0.90368568581451025</c:v>
                </c:pt>
                <c:pt idx="65">
                  <c:v>0.90828995305601412</c:v>
                </c:pt>
                <c:pt idx="66">
                  <c:v>0.91274311201917668</c:v>
                </c:pt>
                <c:pt idx="67">
                  <c:v>0.91704583983013666</c:v>
                </c:pt>
                <c:pt idx="68">
                  <c:v>0.92119910259120674</c:v>
                </c:pt>
                <c:pt idx="69">
                  <c:v>0.92520413801883183</c:v>
                </c:pt>
                <c:pt idx="70">
                  <c:v>0.92906243840603997</c:v>
                </c:pt>
                <c:pt idx="71">
                  <c:v>0.93277573387860435</c:v>
                </c:pt>
                <c:pt idx="72">
                  <c:v>0.93634597592451485</c:v>
                </c:pt>
                <c:pt idx="73">
                  <c:v>0.93977532118541685</c:v>
                </c:pt>
                <c:pt idx="74">
                  <c:v>0.94306611550654662</c:v>
                </c:pt>
                <c:pt idx="75">
                  <c:v>0.94622087824842249</c:v>
                </c:pt>
                <c:pt idx="76">
                  <c:v>0.94924228686925793</c:v>
                </c:pt>
                <c:pt idx="77">
                  <c:v>0.95213316179179663</c:v>
                </c:pt>
                <c:pt idx="78">
                  <c:v>0.95489645157210457</c:v>
                </c:pt>
                <c:pt idx="79">
                  <c:v>0.95753521839083755</c:v>
                </c:pt>
                <c:pt idx="80">
                  <c:v>0.96005262388972268</c:v>
                </c:pt>
                <c:pt idx="81">
                  <c:v>0.96245191537747177</c:v>
                </c:pt>
                <c:pt idx="82">
                  <c:v>0.9647364124301625</c:v>
                </c:pt>
                <c:pt idx="83">
                  <c:v>0.96690949391132675</c:v>
                </c:pt>
                <c:pt idx="84">
                  <c:v>0.96897458543663162</c:v>
                </c:pt>
                <c:pt idx="85">
                  <c:v>0.97093514730718222</c:v>
                </c:pt>
                <c:pt idx="86">
                  <c:v>0.97279466293417383</c:v>
                </c:pt>
                <c:pt idx="87">
                  <c:v>0.97455662777591989</c:v>
                </c:pt>
                <c:pt idx="88">
                  <c:v>0.97622453880626059</c:v>
                </c:pt>
                <c:pt idx="89">
                  <c:v>0.97780188453103489</c:v>
                </c:pt>
                <c:pt idx="90">
                  <c:v>0.97929213556675343</c:v>
                </c:pt>
                <c:pt idx="91">
                  <c:v>0.98069873579289568</c:v>
                </c:pt>
                <c:pt idx="92">
                  <c:v>0.98202509408639327</c:v>
                </c:pt>
                <c:pt idx="93">
                  <c:v>0.98327457664393836</c:v>
                </c:pt>
                <c:pt idx="94">
                  <c:v>0.98445049989478206</c:v>
                </c:pt>
                <c:pt idx="95">
                  <c:v>0.98555612400373049</c:v>
                </c:pt>
                <c:pt idx="96">
                  <c:v>0.98659464696113031</c:v>
                </c:pt>
                <c:pt idx="97">
                  <c:v>0.98756919925379438</c:v>
                </c:pt>
                <c:pt idx="98">
                  <c:v>0.9884828391081063</c:v>
                </c:pt>
                <c:pt idx="99">
                  <c:v>0.98933854829394696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62-49AE-BF68-9F83B7C6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87296"/>
        <c:axId val="467385328"/>
      </c:scatterChart>
      <c:valAx>
        <c:axId val="4673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385328"/>
        <c:crosses val="autoZero"/>
        <c:crossBetween val="midCat"/>
      </c:valAx>
      <c:valAx>
        <c:axId val="46738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38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'Q5'!$X$61</c:f>
              <c:strCache>
                <c:ptCount val="1"/>
                <c:pt idx="0">
                  <c:v>4=C2/C1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'Q5'!$T$62:$T$161</c:f>
              <c:numCache>
                <c:formatCode>General</c:formatCode>
                <c:ptCount val="10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</c:numCache>
            </c:numRef>
          </c:xVal>
          <c:yVal>
            <c:numRef>
              <c:f>'Q5'!$X$62:$X$161</c:f>
              <c:numCache>
                <c:formatCode>General</c:formatCode>
                <c:ptCount val="100"/>
                <c:pt idx="0">
                  <c:v>10.224397725578106</c:v>
                </c:pt>
                <c:pt idx="1">
                  <c:v>5.2478010338253807</c:v>
                </c:pt>
                <c:pt idx="2">
                  <c:v>3.6096318568991053</c:v>
                </c:pt>
                <c:pt idx="3">
                  <c:v>2.8025361100106969</c:v>
                </c:pt>
                <c:pt idx="4">
                  <c:v>2.3262793449399952</c:v>
                </c:pt>
                <c:pt idx="5">
                  <c:v>2.0145629408043528</c:v>
                </c:pt>
                <c:pt idx="6">
                  <c:v>1.7963226130116454</c:v>
                </c:pt>
                <c:pt idx="7">
                  <c:v>1.6361367343064401</c:v>
                </c:pt>
                <c:pt idx="8">
                  <c:v>1.5143917748659639</c:v>
                </c:pt>
                <c:pt idx="9">
                  <c:v>1.4193608172159558</c:v>
                </c:pt>
                <c:pt idx="10">
                  <c:v>1.3436087597147808</c:v>
                </c:pt>
                <c:pt idx="11">
                  <c:v>1.2821979873744027</c:v>
                </c:pt>
                <c:pt idx="12">
                  <c:v>1.2317239140815357</c:v>
                </c:pt>
                <c:pt idx="13">
                  <c:v>1.1897648829864198</c:v>
                </c:pt>
                <c:pt idx="14">
                  <c:v>1.1545527392249733</c:v>
                </c:pt>
                <c:pt idx="15">
                  <c:v>1.1247673457860556</c:v>
                </c:pt>
                <c:pt idx="16">
                  <c:v>1.0994038949870597</c:v>
                </c:pt>
                <c:pt idx="17">
                  <c:v>1.077684635703082</c:v>
                </c:pt>
                <c:pt idx="18">
                  <c:v>1.0589986069767103</c:v>
                </c:pt>
                <c:pt idx="19">
                  <c:v>1.0428595453454306</c:v>
                </c:pt>
                <c:pt idx="20">
                  <c:v>1.0288758872150332</c:v>
                </c:pt>
                <c:pt idx="21">
                  <c:v>1.0167290033794876</c:v>
                </c:pt>
                <c:pt idx="22">
                  <c:v>1.0061571499665893</c:v>
                </c:pt>
                <c:pt idx="23">
                  <c:v>0.99694346108529674</c:v>
                </c:pt>
                <c:pt idx="24">
                  <c:v>0.98890684604228485</c:v>
                </c:pt>
                <c:pt idx="25">
                  <c:v>0.9818950050669295</c:v>
                </c:pt>
                <c:pt idx="26">
                  <c:v>0.97577901123949817</c:v>
                </c:pt>
                <c:pt idx="27">
                  <c:v>0.97044906473543524</c:v>
                </c:pt>
                <c:pt idx="28">
                  <c:v>0.96581113461104773</c:v>
                </c:pt>
                <c:pt idx="29">
                  <c:v>0.96178427963396884</c:v>
                </c:pt>
                <c:pt idx="30">
                  <c:v>0.95829849372210629</c:v>
                </c:pt>
                <c:pt idx="31">
                  <c:v>0.95529296035774003</c:v>
                </c:pt>
                <c:pt idx="32">
                  <c:v>0.95271462852475353</c:v>
                </c:pt>
                <c:pt idx="33">
                  <c:v>0.9505170434094391</c:v>
                </c:pt>
                <c:pt idx="34">
                  <c:v>0.94865938045495335</c:v>
                </c:pt>
                <c:pt idx="35">
                  <c:v>0.94710564285508503</c:v>
                </c:pt>
                <c:pt idx="36">
                  <c:v>0.94582399125961369</c:v>
                </c:pt>
                <c:pt idx="37">
                  <c:v>0.94478618108291279</c:v>
                </c:pt>
                <c:pt idx="38">
                  <c:v>0.94396708789165262</c:v>
                </c:pt>
                <c:pt idx="39">
                  <c:v>0.94334430528166324</c:v>
                </c:pt>
                <c:pt idx="40">
                  <c:v>0.94289780271989243</c:v>
                </c:pt>
                <c:pt idx="41">
                  <c:v>0.94260963323251457</c:v>
                </c:pt>
                <c:pt idx="42">
                  <c:v>0.94246368271896541</c:v>
                </c:pt>
                <c:pt idx="43">
                  <c:v>0.94244545417959513</c:v>
                </c:pt>
                <c:pt idx="44">
                  <c:v>0.94254188134901318</c:v>
                </c:pt>
                <c:pt idx="45">
                  <c:v>0.94274116719434675</c:v>
                </c:pt>
                <c:pt idx="46">
                  <c:v>0.94303264351829941</c:v>
                </c:pt>
                <c:pt idx="47">
                  <c:v>0.94340664854010026</c:v>
                </c:pt>
                <c:pt idx="48">
                  <c:v>0.94385441984348917</c:v>
                </c:pt>
                <c:pt idx="49">
                  <c:v>0.94436800050329617</c:v>
                </c:pt>
                <c:pt idx="50">
                  <c:v>0.94494015654946273</c:v>
                </c:pt>
                <c:pt idx="51">
                  <c:v>0.94556430421401294</c:v>
                </c:pt>
                <c:pt idx="52">
                  <c:v>0.94623444564406745</c:v>
                </c:pt>
                <c:pt idx="53">
                  <c:v>0.94694511196160436</c:v>
                </c:pt>
                <c:pt idx="54">
                  <c:v>0.94769131271566798</c:v>
                </c:pt>
                <c:pt idx="55">
                  <c:v>0.94846849091094143</c:v>
                </c:pt>
                <c:pt idx="56">
                  <c:v>0.94927248291279009</c:v>
                </c:pt>
                <c:pt idx="57">
                  <c:v>0.95009948262684352</c:v>
                </c:pt>
                <c:pt idx="58">
                  <c:v>0.95094600943407637</c:v>
                </c:pt>
                <c:pt idx="59">
                  <c:v>0.95180887943263481</c:v>
                </c:pt>
                <c:pt idx="60">
                  <c:v>0.95268517959750254</c:v>
                </c:pt>
                <c:pt idx="61">
                  <c:v>0.9535722445201209</c:v>
                </c:pt>
                <c:pt idx="62">
                  <c:v>0.95446763543375579</c:v>
                </c:pt>
                <c:pt idx="63">
                  <c:v>0.95536912126784457</c:v>
                </c:pt>
                <c:pt idx="64">
                  <c:v>0.95627466150676976</c:v>
                </c:pt>
                <c:pt idx="65">
                  <c:v>0.95718239065625121</c:v>
                </c:pt>
                <c:pt idx="66">
                  <c:v>0.9580906041445304</c:v>
                </c:pt>
                <c:pt idx="67">
                  <c:v>0.9589977455062868</c:v>
                </c:pt>
                <c:pt idx="68">
                  <c:v>0.95990239471524086</c:v>
                </c:pt>
                <c:pt idx="69">
                  <c:v>0.96080325754706286</c:v>
                </c:pt>
                <c:pt idx="70">
                  <c:v>0.96169915586786792</c:v>
                </c:pt>
                <c:pt idx="71">
                  <c:v>0.96258901875549086</c:v>
                </c:pt>
                <c:pt idx="72">
                  <c:v>0.96347187437116777</c:v>
                </c:pt>
                <c:pt idx="73">
                  <c:v>0.96434684250838698</c:v>
                </c:pt>
                <c:pt idx="74">
                  <c:v>0.96521312775370538</c:v>
                </c:pt>
                <c:pt idx="75">
                  <c:v>0.96607001320137131</c:v>
                </c:pt>
                <c:pt idx="76">
                  <c:v>0.96691685466982813</c:v>
                </c:pt>
                <c:pt idx="77">
                  <c:v>0.96775307537364952</c:v>
                </c:pt>
                <c:pt idx="78">
                  <c:v>0.96857816100931748</c:v>
                </c:pt>
                <c:pt idx="79">
                  <c:v>0.96939165521754056</c:v>
                </c:pt>
                <c:pt idx="80">
                  <c:v>0.97019315538862427</c:v>
                </c:pt>
                <c:pt idx="81">
                  <c:v>0.97098230878078085</c:v>
                </c:pt>
                <c:pt idx="82">
                  <c:v>0.97175880892427602</c:v>
                </c:pt>
                <c:pt idx="83">
                  <c:v>0.97252239228698156</c:v>
                </c:pt>
                <c:pt idx="84">
                  <c:v>0.97327283517929275</c:v>
                </c:pt>
                <c:pt idx="85">
                  <c:v>0.97400995087849984</c:v>
                </c:pt>
                <c:pt idx="86">
                  <c:v>0.97473358695459789</c:v>
                </c:pt>
                <c:pt idx="87">
                  <c:v>0.97544362278123775</c:v>
                </c:pt>
                <c:pt idx="88">
                  <c:v>0.97613996721702878</c:v>
                </c:pt>
                <c:pt idx="89">
                  <c:v>0.97682255644379201</c:v>
                </c:pt>
                <c:pt idx="90">
                  <c:v>0.9774913519495706</c:v>
                </c:pt>
                <c:pt idx="91">
                  <c:v>0.97814633864532663</c:v>
                </c:pt>
                <c:pt idx="92">
                  <c:v>0.9787875231052362</c:v>
                </c:pt>
                <c:pt idx="93">
                  <c:v>0.97941493192139495</c:v>
                </c:pt>
                <c:pt idx="94">
                  <c:v>0.98002861016454601</c:v>
                </c:pt>
                <c:pt idx="95">
                  <c:v>0.98062861994318218</c:v>
                </c:pt>
                <c:pt idx="96">
                  <c:v>0.98121503905401508</c:v>
                </c:pt>
                <c:pt idx="97">
                  <c:v>0.98178795971741506</c:v>
                </c:pt>
                <c:pt idx="98">
                  <c:v>0.98234748739194888</c:v>
                </c:pt>
                <c:pt idx="99">
                  <c:v>0.98289373966263893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58-4A26-B5B7-EA2B5E901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32368"/>
        <c:axId val="597430728"/>
      </c:scatterChart>
      <c:valAx>
        <c:axId val="59743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430728"/>
        <c:crosses val="autoZero"/>
        <c:crossBetween val="midCat"/>
      </c:valAx>
      <c:valAx>
        <c:axId val="59743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43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'Q5'!$AD$61</c:f>
              <c:strCache>
                <c:ptCount val="1"/>
                <c:pt idx="0">
                  <c:v>4=C2/C1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'Q5'!$Z$62:$Z$161</c:f>
              <c:numCache>
                <c:formatCode>General</c:formatCode>
                <c:ptCount val="10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</c:numCache>
            </c:numRef>
          </c:xVal>
          <c:yVal>
            <c:numRef>
              <c:f>'Q5'!$AD$62:$AD$161</c:f>
              <c:numCache>
                <c:formatCode>General</c:formatCode>
                <c:ptCount val="100"/>
                <c:pt idx="0">
                  <c:v>18.201969704122266</c:v>
                </c:pt>
                <c:pt idx="1">
                  <c:v>9.1009850370662804</c:v>
                </c:pt>
                <c:pt idx="2">
                  <c:v>6.0673244951561536</c:v>
                </c:pt>
                <c:pt idx="3">
                  <c:v>4.5504972656684153</c:v>
                </c:pt>
                <c:pt idx="4">
                  <c:v>3.6404076437525479</c:v>
                </c:pt>
                <c:pt idx="5">
                  <c:v>3.0336936589159356</c:v>
                </c:pt>
                <c:pt idx="6">
                  <c:v>2.6003470655077274</c:v>
                </c:pt>
                <c:pt idx="7">
                  <c:v>2.2753684908374052</c:v>
                </c:pt>
                <c:pt idx="8">
                  <c:v>2.0226526095699522</c:v>
                </c:pt>
                <c:pt idx="9">
                  <c:v>1.8205423194854002</c:v>
                </c:pt>
                <c:pt idx="10">
                  <c:v>1.6552625488070356</c:v>
                </c:pt>
                <c:pt idx="11">
                  <c:v>1.5176372386542407</c:v>
                </c:pt>
                <c:pt idx="12">
                  <c:v>1.4013216325364062</c:v>
                </c:pt>
                <c:pt idx="13">
                  <c:v>1.301792214584661</c:v>
                </c:pt>
                <c:pt idx="14">
                  <c:v>1.2157407217714544</c:v>
                </c:pt>
                <c:pt idx="15">
                  <c:v>1.1406954415400172</c:v>
                </c:pt>
                <c:pt idx="16">
                  <c:v>1.0747761993447833</c:v>
                </c:pt>
                <c:pt idx="17">
                  <c:v>1.0165310366954865</c:v>
                </c:pt>
                <c:pt idx="18">
                  <c:v>0.96482447249481906</c:v>
                </c:pt>
                <c:pt idx="19">
                  <c:v>0.91875928065312285</c:v>
                </c:pt>
                <c:pt idx="20">
                  <c:v>0.8776205965321765</c:v>
                </c:pt>
                <c:pt idx="21">
                  <c:v>0.84083522940910327</c:v>
                </c:pt>
                <c:pt idx="22">
                  <c:v>0.80794153171234662</c:v>
                </c:pt>
                <c:pt idx="23">
                  <c:v>0.77856672120046733</c:v>
                </c:pt>
                <c:pt idx="24">
                  <c:v>0.75240954079829936</c:v>
                </c:pt>
                <c:pt idx="25">
                  <c:v>0.7292267866973875</c:v>
                </c:pt>
                <c:pt idx="26">
                  <c:v>0.70882266555635465</c:v>
                </c:pt>
                <c:pt idx="27">
                  <c:v>0.69104023335268827</c:v>
                </c:pt>
                <c:pt idx="28">
                  <c:v>0.67575436959009205</c:v>
                </c:pt>
                <c:pt idx="29">
                  <c:v>0.66286588159903859</c:v>
                </c:pt>
                <c:pt idx="30">
                  <c:v>0.65229643431291695</c:v>
                </c:pt>
                <c:pt idx="31">
                  <c:v>0.64398407420848236</c:v>
                </c:pt>
                <c:pt idx="32">
                  <c:v>0.63787917088072521</c:v>
                </c:pt>
                <c:pt idx="33">
                  <c:v>0.63394064206233369</c:v>
                </c:pt>
                <c:pt idx="34">
                  <c:v>0.63213236209136325</c:v>
                </c:pt>
                <c:pt idx="35">
                  <c:v>0.63241968297596418</c:v>
                </c:pt>
                <c:pt idx="36">
                  <c:v>0.63476602357388501</c:v>
                </c:pt>
                <c:pt idx="37">
                  <c:v>0.63912950766547327</c:v>
                </c:pt>
                <c:pt idx="38">
                  <c:v>0.64545965703819541</c:v>
                </c:pt>
                <c:pt idx="39">
                  <c:v>0.65369417186810475</c:v>
                </c:pt>
                <c:pt idx="40">
                  <c:v>0.6637558579802556</c:v>
                </c:pt>
                <c:pt idx="41">
                  <c:v>0.67554978878967242</c:v>
                </c:pt>
                <c:pt idx="42">
                  <c:v>0.68896081806116094</c:v>
                </c:pt>
                <c:pt idx="43">
                  <c:v>0.70385158656364999</c:v>
                </c:pt>
                <c:pt idx="44">
                  <c:v>0.720061188901993</c:v>
                </c:pt>
                <c:pt idx="45">
                  <c:v>0.73740468307931728</c:v>
                </c:pt>
                <c:pt idx="46">
                  <c:v>0.75567363062536275</c:v>
                </c:pt>
                <c:pt idx="47">
                  <c:v>0.77463784471688801</c:v>
                </c:pt>
                <c:pt idx="48">
                  <c:v>0.79404849267956013</c:v>
                </c:pt>
                <c:pt idx="49">
                  <c:v>0.8136426431467968</c:v>
                </c:pt>
                <c:pt idx="50">
                  <c:v>0.83314926403949063</c:v>
                </c:pt>
                <c:pt idx="51">
                  <c:v>0.85229656536164755</c:v>
                </c:pt>
                <c:pt idx="52">
                  <c:v>0.870820444844978</c:v>
                </c:pt>
                <c:pt idx="53">
                  <c:v>0.88847364460269196</c:v>
                </c:pt>
                <c:pt idx="54">
                  <c:v>0.90503507934064309</c:v>
                </c:pt>
                <c:pt idx="55">
                  <c:v>0.92031867328416062</c:v>
                </c:pt>
                <c:pt idx="56">
                  <c:v>0.9341809693921771</c:v>
                </c:pt>
                <c:pt idx="57">
                  <c:v>0.94652677576678002</c:v>
                </c:pt>
                <c:pt idx="58">
                  <c:v>0.95731220937906913</c:v>
                </c:pt>
                <c:pt idx="59">
                  <c:v>0.96654469275868271</c:v>
                </c:pt>
                <c:pt idx="60">
                  <c:v>0.97427974373882387</c:v>
                </c:pt>
                <c:pt idx="61">
                  <c:v>0.98061474022113637</c:v>
                </c:pt>
                <c:pt idx="62">
                  <c:v>0.98568019216751512</c:v>
                </c:pt>
                <c:pt idx="63">
                  <c:v>0.9896293529584167</c:v>
                </c:pt>
                <c:pt idx="64">
                  <c:v>0.99262719585040526</c:v>
                </c:pt>
                <c:pt idx="65">
                  <c:v>0.99483982885803623</c:v>
                </c:pt>
                <c:pt idx="66">
                  <c:v>0.99642531084165642</c:v>
                </c:pt>
                <c:pt idx="67">
                  <c:v>0.99752658310233289</c:v>
                </c:pt>
                <c:pt idx="68">
                  <c:v>0.99826689324618456</c:v>
                </c:pt>
                <c:pt idx="69">
                  <c:v>0.9987477274816966</c:v>
                </c:pt>
                <c:pt idx="70">
                  <c:v>0.99904895075201994</c:v>
                </c:pt>
                <c:pt idx="71">
                  <c:v>0.99923063295366465</c:v>
                </c:pt>
                <c:pt idx="72">
                  <c:v>0.99933593955734146</c:v>
                </c:pt>
                <c:pt idx="73">
                  <c:v>0.99939448257786234</c:v>
                </c:pt>
                <c:pt idx="74">
                  <c:v>0.99942563524598982</c:v>
                </c:pt>
                <c:pt idx="75">
                  <c:v>0.99944146983489657</c:v>
                </c:pt>
                <c:pt idx="76">
                  <c:v>0.99944914108815619</c:v>
                </c:pt>
                <c:pt idx="77">
                  <c:v>0.99945267532316673</c:v>
                </c:pt>
                <c:pt idx="78">
                  <c:v>0.99945422015088348</c:v>
                </c:pt>
                <c:pt idx="79">
                  <c:v>0.9994548592524114</c:v>
                </c:pt>
                <c:pt idx="80">
                  <c:v>0.99945510887135436</c:v>
                </c:pt>
                <c:pt idx="81">
                  <c:v>0.99945520067886584</c:v>
                </c:pt>
                <c:pt idx="82">
                  <c:v>0.9994552323897784</c:v>
                </c:pt>
                <c:pt idx="83">
                  <c:v>0.99945524264788133</c:v>
                </c:pt>
                <c:pt idx="84">
                  <c:v>0.99945524574680844</c:v>
                </c:pt>
                <c:pt idx="85">
                  <c:v>0.99945524661849439</c:v>
                </c:pt>
                <c:pt idx="86">
                  <c:v>0.99945524684610332</c:v>
                </c:pt>
                <c:pt idx="87">
                  <c:v>0.99945524690109988</c:v>
                </c:pt>
                <c:pt idx="88">
                  <c:v>0.99945524691335685</c:v>
                </c:pt>
                <c:pt idx="89">
                  <c:v>0.99945524691586829</c:v>
                </c:pt>
                <c:pt idx="90">
                  <c:v>0.99945524691633958</c:v>
                </c:pt>
                <c:pt idx="91">
                  <c:v>0.99945524691642051</c:v>
                </c:pt>
                <c:pt idx="92">
                  <c:v>0.99945524691643284</c:v>
                </c:pt>
                <c:pt idx="93">
                  <c:v>0.99945524691643473</c:v>
                </c:pt>
                <c:pt idx="94">
                  <c:v>0.99945524691643495</c:v>
                </c:pt>
                <c:pt idx="95">
                  <c:v>0.99945524691643495</c:v>
                </c:pt>
                <c:pt idx="96">
                  <c:v>0.99945524691643495</c:v>
                </c:pt>
                <c:pt idx="97">
                  <c:v>0.99945524691643495</c:v>
                </c:pt>
                <c:pt idx="98">
                  <c:v>0.99945524691643495</c:v>
                </c:pt>
                <c:pt idx="99">
                  <c:v>0.99945524691643495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75-447D-948B-D703B060C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909448"/>
        <c:axId val="667907480"/>
      </c:scatterChart>
      <c:valAx>
        <c:axId val="66790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7907480"/>
        <c:crosses val="autoZero"/>
        <c:crossBetween val="midCat"/>
      </c:valAx>
      <c:valAx>
        <c:axId val="66790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7909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26</xdr:row>
      <xdr:rowOff>252412</xdr:rowOff>
    </xdr:from>
    <xdr:to>
      <xdr:col>8</xdr:col>
      <xdr:colOff>942975</xdr:colOff>
      <xdr:row>34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BDE91A-B70F-4F6C-BBF4-7C657B7C3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238126</xdr:colOff>
      <xdr:row>35</xdr:row>
      <xdr:rowOff>100012</xdr:rowOff>
    </xdr:from>
    <xdr:to>
      <xdr:col>8</xdr:col>
      <xdr:colOff>904876</xdr:colOff>
      <xdr:row>43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0525E54-9DD5-4333-964A-9AF915008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247650</xdr:colOff>
      <xdr:row>44</xdr:row>
      <xdr:rowOff>0</xdr:rowOff>
    </xdr:from>
    <xdr:to>
      <xdr:col>8</xdr:col>
      <xdr:colOff>914400</xdr:colOff>
      <xdr:row>51</xdr:row>
      <xdr:rowOff>85725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D360AE-6C89-4909-B546-BDC460C10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238125</xdr:colOff>
      <xdr:row>51</xdr:row>
      <xdr:rowOff>166687</xdr:rowOff>
    </xdr:from>
    <xdr:to>
      <xdr:col>8</xdr:col>
      <xdr:colOff>885825</xdr:colOff>
      <xdr:row>59</xdr:row>
      <xdr:rowOff>85725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C3A519F-EDED-46D4-B6CE-2E62C11C7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238125</xdr:colOff>
      <xdr:row>59</xdr:row>
      <xdr:rowOff>166687</xdr:rowOff>
    </xdr:from>
    <xdr:to>
      <xdr:col>8</xdr:col>
      <xdr:colOff>876300</xdr:colOff>
      <xdr:row>67</xdr:row>
      <xdr:rowOff>57150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AF06DE5-FCA6-46FB-BA0D-2BF3BC7A3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28</xdr:row>
      <xdr:rowOff>14287</xdr:rowOff>
    </xdr:from>
    <xdr:to>
      <xdr:col>15</xdr:col>
      <xdr:colOff>1104900</xdr:colOff>
      <xdr:row>42</xdr:row>
      <xdr:rowOff>90487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C48645-3D9F-422D-A43B-1281A1F18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</xdr:colOff>
      <xdr:row>47</xdr:row>
      <xdr:rowOff>23812</xdr:rowOff>
    </xdr:from>
    <xdr:to>
      <xdr:col>15</xdr:col>
      <xdr:colOff>1109662</xdr:colOff>
      <xdr:row>60</xdr:row>
      <xdr:rowOff>166687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EB52B5F-CB9F-4FA5-ACC5-F3CC941FB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33337</xdr:colOff>
      <xdr:row>67</xdr:row>
      <xdr:rowOff>14287</xdr:rowOff>
    </xdr:from>
    <xdr:to>
      <xdr:col>15</xdr:col>
      <xdr:colOff>1119187</xdr:colOff>
      <xdr:row>80</xdr:row>
      <xdr:rowOff>157162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133B933-0C0E-4EF9-AFF7-CCDFE04DE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</xdr:colOff>
      <xdr:row>85</xdr:row>
      <xdr:rowOff>23812</xdr:rowOff>
    </xdr:from>
    <xdr:to>
      <xdr:col>15</xdr:col>
      <xdr:colOff>1090612</xdr:colOff>
      <xdr:row>98</xdr:row>
      <xdr:rowOff>166687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1CF2740-D7C2-48C5-93E8-6DBDDF38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14287</xdr:colOff>
      <xdr:row>104</xdr:row>
      <xdr:rowOff>33337</xdr:rowOff>
    </xdr:from>
    <xdr:to>
      <xdr:col>15</xdr:col>
      <xdr:colOff>1100137</xdr:colOff>
      <xdr:row>117</xdr:row>
      <xdr:rowOff>176212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D9D15E9-4B86-4511-B4A9-F0E6A1CA7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509587</xdr:colOff>
      <xdr:row>126</xdr:row>
      <xdr:rowOff>166687</xdr:rowOff>
    </xdr:from>
    <xdr:to>
      <xdr:col>12</xdr:col>
      <xdr:colOff>433387</xdr:colOff>
      <xdr:row>141</xdr:row>
      <xdr:rowOff>33337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CF191A-65B1-49BB-878B-FE22F8F23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16</xdr:row>
      <xdr:rowOff>228600</xdr:rowOff>
    </xdr:from>
    <xdr:to>
      <xdr:col>17</xdr:col>
      <xdr:colOff>161464</xdr:colOff>
      <xdr:row>33</xdr:row>
      <xdr:rowOff>123370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E91F539-9967-4274-9FF5-76EA36ED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4648200"/>
          <a:ext cx="3685714" cy="36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125</xdr:row>
      <xdr:rowOff>47625</xdr:rowOff>
    </xdr:from>
    <xdr:to>
      <xdr:col>14</xdr:col>
      <xdr:colOff>209054</xdr:colOff>
      <xdr:row>138</xdr:row>
      <xdr:rowOff>56824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194C420-EC74-4C6F-ADB2-9DF6AC896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25717500"/>
          <a:ext cx="3971429" cy="26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442631</xdr:colOff>
      <xdr:row>39</xdr:row>
      <xdr:rowOff>101972</xdr:rowOff>
    </xdr:from>
    <xdr:to>
      <xdr:col>6</xdr:col>
      <xdr:colOff>442631</xdr:colOff>
      <xdr:row>53</xdr:row>
      <xdr:rowOff>178172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18349E5-A9A9-4E36-B7A7-D2C93E096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543484</xdr:colOff>
      <xdr:row>39</xdr:row>
      <xdr:rowOff>113179</xdr:rowOff>
    </xdr:from>
    <xdr:to>
      <xdr:col>12</xdr:col>
      <xdr:colOff>296955</xdr:colOff>
      <xdr:row>53</xdr:row>
      <xdr:rowOff>189379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C6502D5-C3CD-4DB5-8B0E-7CC38F820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397809</xdr:colOff>
      <xdr:row>39</xdr:row>
      <xdr:rowOff>124384</xdr:rowOff>
    </xdr:from>
    <xdr:to>
      <xdr:col>18</xdr:col>
      <xdr:colOff>397809</xdr:colOff>
      <xdr:row>54</xdr:row>
      <xdr:rowOff>10084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1BA9B84-4325-479C-B60D-9939D046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453838</xdr:colOff>
      <xdr:row>39</xdr:row>
      <xdr:rowOff>113179</xdr:rowOff>
    </xdr:from>
    <xdr:to>
      <xdr:col>24</xdr:col>
      <xdr:colOff>453838</xdr:colOff>
      <xdr:row>53</xdr:row>
      <xdr:rowOff>189379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C06589E-B594-4C63-9B6E-8496954EC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561975</xdr:colOff>
      <xdr:row>39</xdr:row>
      <xdr:rowOff>128587</xdr:rowOff>
    </xdr:from>
    <xdr:to>
      <xdr:col>30</xdr:col>
      <xdr:colOff>561975</xdr:colOff>
      <xdr:row>54</xdr:row>
      <xdr:rowOff>14287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2C3A37D-C866-474A-BD4B-ECACE0B99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30</xdr:row>
      <xdr:rowOff>9525</xdr:rowOff>
    </xdr:from>
    <xdr:to>
      <xdr:col>11</xdr:col>
      <xdr:colOff>171450</xdr:colOff>
      <xdr:row>41</xdr:row>
      <xdr:rowOff>91674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3E9F354-A66F-43C0-83E3-E833B1FA5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6334125"/>
          <a:ext cx="7772400" cy="2177649"/>
        </a:xfrm>
        <a:prstGeom prst="rect">
          <a:avLst/>
        </a:prstGeom>
      </xdr:spPr>
    </xdr:pic>
    <xdr:clientData/>
  </xdr:twoCellAnchor>
  <xdr:twoCellAnchor editAs="oneCell">
    <xdr:from>
      <xdr:col>1</xdr:col>
      <xdr:colOff>45225</xdr:colOff>
      <xdr:row>78</xdr:row>
      <xdr:rowOff>35700</xdr:rowOff>
    </xdr:from>
    <xdr:to>
      <xdr:col>11</xdr:col>
      <xdr:colOff>197625</xdr:colOff>
      <xdr:row>85</xdr:row>
      <xdr:rowOff>156159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53E0D5F-0B1E-4895-BAE1-479434AA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25" y="15609075"/>
          <a:ext cx="7772400" cy="1453959"/>
        </a:xfrm>
        <a:prstGeom prst="rect">
          <a:avLst/>
        </a:prstGeom>
      </xdr:spPr>
    </xdr:pic>
    <xdr:clientData/>
  </xdr:twoCellAnchor>
  <xdr:twoCellAnchor editAs="oneCell">
    <xdr:from>
      <xdr:col>1</xdr:col>
      <xdr:colOff>23775</xdr:colOff>
      <xdr:row>55</xdr:row>
      <xdr:rowOff>14250</xdr:rowOff>
    </xdr:from>
    <xdr:to>
      <xdr:col>11</xdr:col>
      <xdr:colOff>176175</xdr:colOff>
      <xdr:row>71</xdr:row>
      <xdr:rowOff>150629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861FD357-3D45-4E4A-9104-B64AF8799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775" y="11168025"/>
          <a:ext cx="7772400" cy="3184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D72" sqref="D72"/>
    </sheetView>
  </sheetViews>
  <sheetFormatPr baseColWidth="10" defaultRowHeight="15" x14ac:dyDescent="0.25"/>
  <cols>
    <col min="1" max="1" width="7.7109375" customWidth="1"/>
    <col min="2" max="15" width="17.42578125" customWidth="1"/>
  </cols>
  <sheetData>
    <row r="1" spans="1:12" ht="15.75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15.75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ht="16.5" thickBot="1" x14ac:dyDescent="0.3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 ht="16.5" thickBot="1" x14ac:dyDescent="0.3">
      <c r="A4" s="76"/>
      <c r="B4" s="77"/>
      <c r="C4" s="179" t="s">
        <v>5</v>
      </c>
      <c r="D4" s="180"/>
      <c r="E4" s="179" t="s">
        <v>6</v>
      </c>
      <c r="F4" s="180"/>
      <c r="G4" s="179" t="s">
        <v>7</v>
      </c>
      <c r="H4" s="180"/>
      <c r="I4" s="179" t="s">
        <v>8</v>
      </c>
      <c r="J4" s="180"/>
      <c r="K4" s="179" t="s">
        <v>9</v>
      </c>
      <c r="L4" s="180"/>
    </row>
    <row r="5" spans="1:12" ht="19.5" thickBot="1" x14ac:dyDescent="0.3">
      <c r="A5" s="76"/>
      <c r="B5" s="78" t="s">
        <v>0</v>
      </c>
      <c r="C5" s="79" t="s">
        <v>92</v>
      </c>
      <c r="D5" s="79" t="s">
        <v>93</v>
      </c>
      <c r="E5" s="79" t="s">
        <v>94</v>
      </c>
      <c r="F5" s="79" t="s">
        <v>95</v>
      </c>
      <c r="G5" s="79" t="s">
        <v>96</v>
      </c>
      <c r="H5" s="79" t="s">
        <v>97</v>
      </c>
      <c r="I5" s="79" t="s">
        <v>98</v>
      </c>
      <c r="J5" s="79" t="s">
        <v>99</v>
      </c>
      <c r="K5" s="79" t="s">
        <v>100</v>
      </c>
      <c r="L5" s="79" t="s">
        <v>101</v>
      </c>
    </row>
    <row r="6" spans="1:12" ht="17.25" thickTop="1" thickBot="1" x14ac:dyDescent="0.3">
      <c r="A6" s="76"/>
      <c r="B6" s="80">
        <v>1</v>
      </c>
      <c r="C6" s="80">
        <v>80</v>
      </c>
      <c r="D6" s="80">
        <v>2800</v>
      </c>
      <c r="E6" s="80">
        <v>1</v>
      </c>
      <c r="F6" s="80">
        <v>21</v>
      </c>
      <c r="G6" s="80">
        <v>5</v>
      </c>
      <c r="H6" s="80">
        <v>150</v>
      </c>
      <c r="I6" s="80">
        <v>78</v>
      </c>
      <c r="J6" s="80">
        <v>3744</v>
      </c>
      <c r="K6" s="80">
        <v>0</v>
      </c>
      <c r="L6" s="80">
        <v>0</v>
      </c>
    </row>
    <row r="7" spans="1:12" ht="17.25" thickTop="1" thickBot="1" x14ac:dyDescent="0.3">
      <c r="A7" s="76"/>
      <c r="B7" s="81">
        <v>2</v>
      </c>
      <c r="C7" s="82">
        <v>74</v>
      </c>
      <c r="D7" s="82">
        <v>2590</v>
      </c>
      <c r="E7" s="82">
        <v>7</v>
      </c>
      <c r="F7" s="82">
        <v>147</v>
      </c>
      <c r="G7" s="82">
        <v>15</v>
      </c>
      <c r="H7" s="82">
        <v>450</v>
      </c>
      <c r="I7" s="82">
        <v>115</v>
      </c>
      <c r="J7" s="82">
        <v>5520</v>
      </c>
      <c r="K7" s="82">
        <v>0</v>
      </c>
      <c r="L7" s="82">
        <v>0</v>
      </c>
    </row>
    <row r="8" spans="1:12" ht="17.25" thickTop="1" thickBot="1" x14ac:dyDescent="0.3">
      <c r="A8" s="76"/>
      <c r="B8" s="83">
        <v>3</v>
      </c>
      <c r="C8" s="80">
        <v>67</v>
      </c>
      <c r="D8" s="80">
        <v>2345</v>
      </c>
      <c r="E8" s="80">
        <v>24</v>
      </c>
      <c r="F8" s="80">
        <v>504</v>
      </c>
      <c r="G8" s="80">
        <v>25</v>
      </c>
      <c r="H8" s="80">
        <v>750</v>
      </c>
      <c r="I8" s="80">
        <v>122</v>
      </c>
      <c r="J8" s="80">
        <v>5856</v>
      </c>
      <c r="K8" s="80">
        <v>0</v>
      </c>
      <c r="L8" s="80">
        <v>0</v>
      </c>
    </row>
    <row r="9" spans="1:12" ht="17.25" thickTop="1" thickBot="1" x14ac:dyDescent="0.3">
      <c r="A9" s="76"/>
      <c r="B9" s="81">
        <v>4</v>
      </c>
      <c r="C9" s="82">
        <v>62</v>
      </c>
      <c r="D9" s="82">
        <v>2170</v>
      </c>
      <c r="E9" s="82">
        <v>53</v>
      </c>
      <c r="F9" s="82">
        <v>1113</v>
      </c>
      <c r="G9" s="82">
        <v>33</v>
      </c>
      <c r="H9" s="82">
        <v>990</v>
      </c>
      <c r="I9" s="82">
        <v>118</v>
      </c>
      <c r="J9" s="82">
        <v>5664</v>
      </c>
      <c r="K9" s="82">
        <v>0</v>
      </c>
      <c r="L9" s="82">
        <v>0</v>
      </c>
    </row>
    <row r="10" spans="1:12" ht="17.25" thickTop="1" thickBot="1" x14ac:dyDescent="0.3">
      <c r="A10" s="76"/>
      <c r="B10" s="83">
        <v>5</v>
      </c>
      <c r="C10" s="80">
        <v>58</v>
      </c>
      <c r="D10" s="80">
        <v>2030</v>
      </c>
      <c r="E10" s="80">
        <v>91</v>
      </c>
      <c r="F10" s="80">
        <v>1911</v>
      </c>
      <c r="G10" s="80">
        <v>42</v>
      </c>
      <c r="H10" s="80">
        <v>1260</v>
      </c>
      <c r="I10" s="80">
        <v>106</v>
      </c>
      <c r="J10" s="80">
        <v>5088</v>
      </c>
      <c r="K10" s="80">
        <v>1</v>
      </c>
      <c r="L10" s="80">
        <v>500</v>
      </c>
    </row>
    <row r="11" spans="1:12" ht="17.25" thickTop="1" thickBot="1" x14ac:dyDescent="0.3">
      <c r="A11" s="76"/>
      <c r="B11" s="81">
        <v>6</v>
      </c>
      <c r="C11" s="82">
        <v>52</v>
      </c>
      <c r="D11" s="82">
        <v>1820</v>
      </c>
      <c r="E11" s="82">
        <v>130</v>
      </c>
      <c r="F11" s="82">
        <v>2730</v>
      </c>
      <c r="G11" s="82">
        <v>48</v>
      </c>
      <c r="H11" s="82">
        <v>1440</v>
      </c>
      <c r="I11" s="82">
        <v>93</v>
      </c>
      <c r="J11" s="82">
        <v>4464</v>
      </c>
      <c r="K11" s="82">
        <v>1</v>
      </c>
      <c r="L11" s="82">
        <v>500</v>
      </c>
    </row>
    <row r="12" spans="1:12" ht="17.25" thickTop="1" thickBot="1" x14ac:dyDescent="0.3">
      <c r="A12" s="76"/>
      <c r="B12" s="83">
        <v>7</v>
      </c>
      <c r="C12" s="80">
        <v>49</v>
      </c>
      <c r="D12" s="80">
        <v>1715</v>
      </c>
      <c r="E12" s="80">
        <v>160</v>
      </c>
      <c r="F12" s="80">
        <v>3360</v>
      </c>
      <c r="G12" s="80">
        <v>53</v>
      </c>
      <c r="H12" s="80">
        <v>1590</v>
      </c>
      <c r="I12" s="80">
        <v>79</v>
      </c>
      <c r="J12" s="80">
        <v>3792</v>
      </c>
      <c r="K12" s="80">
        <v>3</v>
      </c>
      <c r="L12" s="80">
        <v>1500</v>
      </c>
    </row>
    <row r="13" spans="1:12" ht="17.25" thickTop="1" thickBot="1" x14ac:dyDescent="0.3">
      <c r="A13" s="76"/>
      <c r="B13" s="81">
        <v>8</v>
      </c>
      <c r="C13" s="82">
        <v>45</v>
      </c>
      <c r="D13" s="82">
        <v>1575</v>
      </c>
      <c r="E13" s="82">
        <v>166</v>
      </c>
      <c r="F13" s="82">
        <v>3486</v>
      </c>
      <c r="G13" s="82">
        <v>58</v>
      </c>
      <c r="H13" s="82">
        <v>1740</v>
      </c>
      <c r="I13" s="82">
        <v>65</v>
      </c>
      <c r="J13" s="82">
        <v>3120</v>
      </c>
      <c r="K13" s="82">
        <v>6</v>
      </c>
      <c r="L13" s="82">
        <v>3000</v>
      </c>
    </row>
    <row r="14" spans="1:12" ht="17.25" thickTop="1" thickBot="1" x14ac:dyDescent="0.3">
      <c r="A14" s="76"/>
      <c r="B14" s="83">
        <v>9</v>
      </c>
      <c r="C14" s="80">
        <v>41</v>
      </c>
      <c r="D14" s="80">
        <v>1435</v>
      </c>
      <c r="E14" s="80">
        <v>147</v>
      </c>
      <c r="F14" s="80">
        <v>3087</v>
      </c>
      <c r="G14" s="80">
        <v>60</v>
      </c>
      <c r="H14" s="80">
        <v>1800</v>
      </c>
      <c r="I14" s="80">
        <v>53</v>
      </c>
      <c r="J14" s="80">
        <v>2544</v>
      </c>
      <c r="K14" s="80">
        <v>11</v>
      </c>
      <c r="L14" s="80">
        <v>5500</v>
      </c>
    </row>
    <row r="15" spans="1:12" ht="17.25" thickTop="1" thickBot="1" x14ac:dyDescent="0.3">
      <c r="A15" s="76"/>
      <c r="B15" s="81">
        <v>10</v>
      </c>
      <c r="C15" s="82">
        <v>37</v>
      </c>
      <c r="D15" s="82">
        <v>1295</v>
      </c>
      <c r="E15" s="82">
        <v>108</v>
      </c>
      <c r="F15" s="82">
        <v>2268</v>
      </c>
      <c r="G15" s="82">
        <v>61</v>
      </c>
      <c r="H15" s="82">
        <v>1830</v>
      </c>
      <c r="I15" s="82">
        <v>42</v>
      </c>
      <c r="J15" s="82">
        <v>2016</v>
      </c>
      <c r="K15" s="82">
        <v>19</v>
      </c>
      <c r="L15" s="82">
        <v>9500</v>
      </c>
    </row>
    <row r="16" spans="1:12" ht="17.25" thickTop="1" thickBot="1" x14ac:dyDescent="0.3">
      <c r="A16" s="76"/>
      <c r="B16" s="83">
        <v>11</v>
      </c>
      <c r="C16" s="80">
        <v>35</v>
      </c>
      <c r="D16" s="80">
        <v>1225</v>
      </c>
      <c r="E16" s="80">
        <v>66</v>
      </c>
      <c r="F16" s="80">
        <v>1386</v>
      </c>
      <c r="G16" s="80">
        <v>61</v>
      </c>
      <c r="H16" s="80">
        <v>1830</v>
      </c>
      <c r="I16" s="80">
        <v>32</v>
      </c>
      <c r="J16" s="80">
        <v>1536</v>
      </c>
      <c r="K16" s="80">
        <v>30</v>
      </c>
      <c r="L16" s="80">
        <v>15000</v>
      </c>
    </row>
    <row r="17" spans="1:12" ht="17.25" thickTop="1" thickBot="1" x14ac:dyDescent="0.3">
      <c r="A17" s="76"/>
      <c r="B17" s="81">
        <v>12</v>
      </c>
      <c r="C17" s="82">
        <v>32</v>
      </c>
      <c r="D17" s="82">
        <v>1120</v>
      </c>
      <c r="E17" s="82">
        <v>31</v>
      </c>
      <c r="F17" s="82">
        <v>651</v>
      </c>
      <c r="G17" s="82">
        <v>59</v>
      </c>
      <c r="H17" s="82">
        <v>1770</v>
      </c>
      <c r="I17" s="82">
        <v>26</v>
      </c>
      <c r="J17" s="82">
        <v>1248</v>
      </c>
      <c r="K17" s="82">
        <v>45</v>
      </c>
      <c r="L17" s="82">
        <v>22500</v>
      </c>
    </row>
    <row r="18" spans="1:12" ht="15.75" x14ac:dyDescent="0.25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</row>
    <row r="19" spans="1:12" ht="16.5" thickBot="1" x14ac:dyDescent="0.3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</row>
    <row r="20" spans="1:12" ht="16.5" thickBot="1" x14ac:dyDescent="0.3">
      <c r="A20" s="76"/>
      <c r="B20" s="76"/>
      <c r="C20" s="181" t="str">
        <f>C4</f>
        <v>Component 1</v>
      </c>
      <c r="D20" s="182"/>
      <c r="E20" s="181" t="str">
        <f t="shared" ref="E20" si="0">E4</f>
        <v>Component 2</v>
      </c>
      <c r="F20" s="182"/>
      <c r="G20" s="181" t="str">
        <f t="shared" ref="G20" si="1">G4</f>
        <v>Component 3</v>
      </c>
      <c r="H20" s="182"/>
      <c r="I20" s="181" t="str">
        <f t="shared" ref="I20" si="2">I4</f>
        <v>Component 4</v>
      </c>
      <c r="J20" s="182"/>
      <c r="K20" s="181" t="str">
        <f t="shared" ref="K20" si="3">K4</f>
        <v>Component 5</v>
      </c>
      <c r="L20" s="182"/>
    </row>
    <row r="21" spans="1:12" ht="19.5" thickBot="1" x14ac:dyDescent="0.3">
      <c r="A21" s="76"/>
      <c r="B21" s="76"/>
      <c r="C21" s="84" t="s">
        <v>102</v>
      </c>
      <c r="D21" s="84" t="s">
        <v>1</v>
      </c>
      <c r="E21" s="84" t="s">
        <v>102</v>
      </c>
      <c r="F21" s="84" t="s">
        <v>1</v>
      </c>
      <c r="G21" s="84" t="s">
        <v>102</v>
      </c>
      <c r="H21" s="84" t="s">
        <v>1</v>
      </c>
      <c r="I21" s="84" t="s">
        <v>102</v>
      </c>
      <c r="J21" s="84" t="s">
        <v>1</v>
      </c>
      <c r="K21" s="84" t="s">
        <v>102</v>
      </c>
      <c r="L21" s="84" t="s">
        <v>1</v>
      </c>
    </row>
    <row r="22" spans="1:12" ht="17.25" thickTop="1" thickBot="1" x14ac:dyDescent="0.3">
      <c r="A22" s="76"/>
      <c r="B22" s="76"/>
      <c r="C22" s="85">
        <f>C24+C25</f>
        <v>35</v>
      </c>
      <c r="D22" s="85">
        <v>300</v>
      </c>
      <c r="E22" s="85">
        <f t="shared" ref="E22:I22" si="4">E24+E25</f>
        <v>65</v>
      </c>
      <c r="F22" s="85">
        <v>300</v>
      </c>
      <c r="G22" s="85">
        <f t="shared" si="4"/>
        <v>55</v>
      </c>
      <c r="H22" s="85">
        <v>300</v>
      </c>
      <c r="I22" s="85">
        <f t="shared" si="4"/>
        <v>85</v>
      </c>
      <c r="J22" s="85">
        <v>300</v>
      </c>
      <c r="K22" s="85">
        <v>195</v>
      </c>
      <c r="L22" s="85">
        <v>300</v>
      </c>
    </row>
    <row r="23" spans="1:12" ht="15.75" x14ac:dyDescent="0.2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</row>
    <row r="24" spans="1:12" ht="15.75" x14ac:dyDescent="0.25">
      <c r="A24" s="86" t="s">
        <v>2</v>
      </c>
      <c r="B24" s="86"/>
      <c r="C24" s="86">
        <v>20</v>
      </c>
      <c r="D24" s="86"/>
      <c r="E24" s="86">
        <v>50</v>
      </c>
      <c r="F24" s="86"/>
      <c r="G24" s="86">
        <v>40</v>
      </c>
      <c r="H24" s="86"/>
      <c r="I24" s="86">
        <v>70</v>
      </c>
      <c r="J24" s="86"/>
      <c r="K24" s="86">
        <v>110</v>
      </c>
      <c r="L24" s="86"/>
    </row>
    <row r="25" spans="1:12" ht="15.75" x14ac:dyDescent="0.25">
      <c r="A25" s="86" t="s">
        <v>3</v>
      </c>
      <c r="B25" s="86"/>
      <c r="C25" s="86">
        <v>15</v>
      </c>
      <c r="D25" s="86"/>
      <c r="E25" s="86">
        <v>15</v>
      </c>
      <c r="F25" s="86"/>
      <c r="G25" s="86">
        <v>15</v>
      </c>
      <c r="H25" s="86"/>
      <c r="I25" s="86">
        <v>15</v>
      </c>
      <c r="J25" s="86"/>
      <c r="K25" s="86">
        <v>15</v>
      </c>
      <c r="L25" s="86"/>
    </row>
    <row r="26" spans="1:12" ht="15.75" x14ac:dyDescent="0.25">
      <c r="A26" s="76"/>
      <c r="B26" s="76" t="s">
        <v>4</v>
      </c>
      <c r="C26" s="76">
        <f>D22/C22</f>
        <v>8.5714285714285712</v>
      </c>
      <c r="D26" s="76"/>
      <c r="E26" s="76">
        <f t="shared" ref="E26:K26" si="5">F22/E22</f>
        <v>4.615384615384615</v>
      </c>
      <c r="F26" s="76"/>
      <c r="G26" s="76">
        <f t="shared" si="5"/>
        <v>5.4545454545454541</v>
      </c>
      <c r="H26" s="76"/>
      <c r="I26" s="76">
        <f t="shared" si="5"/>
        <v>3.5294117647058822</v>
      </c>
      <c r="J26" s="76"/>
      <c r="K26" s="76">
        <f t="shared" si="5"/>
        <v>1.5384615384615385</v>
      </c>
      <c r="L26" s="76"/>
    </row>
    <row r="27" spans="1:12" ht="32.25" customHeight="1" x14ac:dyDescent="0.3">
      <c r="B27" s="177" t="s">
        <v>25</v>
      </c>
      <c r="C27" s="178"/>
      <c r="D27" s="178"/>
      <c r="E27" s="178"/>
    </row>
    <row r="28" spans="1:12" ht="15.75" thickBot="1" x14ac:dyDescent="0.3"/>
    <row r="29" spans="1:12" ht="15.75" customHeight="1" thickBot="1" x14ac:dyDescent="0.3">
      <c r="B29" s="14" t="s">
        <v>16</v>
      </c>
      <c r="C29" s="15" t="s">
        <v>15</v>
      </c>
      <c r="D29" s="15" t="s">
        <v>18</v>
      </c>
      <c r="E29" s="16" t="s">
        <v>19</v>
      </c>
      <c r="J29" s="14" t="s">
        <v>16</v>
      </c>
      <c r="K29" s="15" t="s">
        <v>22</v>
      </c>
      <c r="L29" s="15" t="s">
        <v>23</v>
      </c>
    </row>
    <row r="30" spans="1:12" ht="15.75" customHeight="1" thickBot="1" x14ac:dyDescent="0.3">
      <c r="B30" s="20" t="s">
        <v>11</v>
      </c>
      <c r="C30" s="21">
        <f>SUM($E$6:$E$17)</f>
        <v>984</v>
      </c>
      <c r="D30" s="22">
        <f>C30/$C$35</f>
        <v>0.30933668657654828</v>
      </c>
      <c r="E30" s="23">
        <f>D30</f>
        <v>0.30933668657654828</v>
      </c>
      <c r="J30" s="20" t="s">
        <v>10</v>
      </c>
      <c r="K30" s="21">
        <v>3</v>
      </c>
      <c r="L30" s="30">
        <f>$D$32/$E$32</f>
        <v>0.24833005893909624</v>
      </c>
    </row>
    <row r="31" spans="1:12" ht="15.75" customHeight="1" thickBot="1" x14ac:dyDescent="0.3">
      <c r="B31" s="24" t="s">
        <v>13</v>
      </c>
      <c r="C31" s="25">
        <f>SUM($I$6:$I$17)</f>
        <v>929</v>
      </c>
      <c r="D31" s="26">
        <f t="shared" ref="D31:D34" si="6">C31/$C$35</f>
        <v>0.29204652624960703</v>
      </c>
      <c r="E31" s="27">
        <f>E30+D31</f>
        <v>0.60138321282615537</v>
      </c>
      <c r="J31" s="24" t="s">
        <v>11</v>
      </c>
      <c r="K31" s="25">
        <v>5</v>
      </c>
      <c r="L31" s="30">
        <f>$D$30/$E$32</f>
        <v>0.38664047151277009</v>
      </c>
    </row>
    <row r="32" spans="1:12" ht="15.75" customHeight="1" x14ac:dyDescent="0.25">
      <c r="B32" s="24" t="s">
        <v>10</v>
      </c>
      <c r="C32" s="25">
        <f>SUM($C$6:$C$17)</f>
        <v>632</v>
      </c>
      <c r="D32" s="26">
        <f t="shared" si="6"/>
        <v>0.1986796604841245</v>
      </c>
      <c r="E32" s="27">
        <f t="shared" ref="E32:E34" si="7">E31+D32</f>
        <v>0.80006287331027992</v>
      </c>
      <c r="J32" s="6" t="s">
        <v>12</v>
      </c>
      <c r="K32" s="150">
        <v>2</v>
      </c>
      <c r="L32" s="151">
        <v>0</v>
      </c>
    </row>
    <row r="33" spans="2:12" ht="15.75" customHeight="1" x14ac:dyDescent="0.25">
      <c r="B33" s="6" t="s">
        <v>12</v>
      </c>
      <c r="C33" s="1">
        <f>SUM($G$6:$G$17)</f>
        <v>520</v>
      </c>
      <c r="D33" s="2">
        <f t="shared" si="6"/>
        <v>0.16347060672744421</v>
      </c>
      <c r="E33" s="7">
        <f t="shared" si="7"/>
        <v>0.9635334800377241</v>
      </c>
      <c r="J33" s="24" t="s">
        <v>13</v>
      </c>
      <c r="K33" s="25">
        <v>4</v>
      </c>
      <c r="L33" s="32">
        <f>$D$31/$E$32</f>
        <v>0.36502946954813353</v>
      </c>
    </row>
    <row r="34" spans="2:12" ht="15.75" customHeight="1" thickBot="1" x14ac:dyDescent="0.3">
      <c r="B34" s="8" t="s">
        <v>14</v>
      </c>
      <c r="C34" s="9">
        <f>SUM($K$6:$K$17)</f>
        <v>116</v>
      </c>
      <c r="D34" s="10">
        <f t="shared" si="6"/>
        <v>3.6466519962276012E-2</v>
      </c>
      <c r="E34" s="11">
        <f t="shared" si="7"/>
        <v>1</v>
      </c>
      <c r="J34" s="8" t="s">
        <v>14</v>
      </c>
      <c r="K34" s="9">
        <v>1</v>
      </c>
      <c r="L34" s="31">
        <v>0</v>
      </c>
    </row>
    <row r="35" spans="2:12" ht="15.75" customHeight="1" x14ac:dyDescent="0.25">
      <c r="B35" s="19" t="s">
        <v>17</v>
      </c>
      <c r="C35" s="17">
        <f>SUM(C30:C34)</f>
        <v>3181</v>
      </c>
    </row>
    <row r="36" spans="2:12" ht="15.75" thickBot="1" x14ac:dyDescent="0.3"/>
    <row r="37" spans="2:12" ht="15.75" thickBot="1" x14ac:dyDescent="0.3">
      <c r="B37" s="14" t="s">
        <v>16</v>
      </c>
      <c r="C37" s="15" t="s">
        <v>20</v>
      </c>
      <c r="D37" s="15" t="s">
        <v>18</v>
      </c>
      <c r="E37" s="16" t="s">
        <v>19</v>
      </c>
      <c r="J37" s="14" t="s">
        <v>16</v>
      </c>
      <c r="K37" s="15" t="s">
        <v>22</v>
      </c>
      <c r="L37" s="15" t="s">
        <v>23</v>
      </c>
    </row>
    <row r="38" spans="2:12" ht="15.75" thickBot="1" x14ac:dyDescent="0.3">
      <c r="B38" s="20" t="s">
        <v>14</v>
      </c>
      <c r="C38" s="21">
        <f>SUM($L$6:$L$17)/SUM($K$6:$K$17)</f>
        <v>500</v>
      </c>
      <c r="D38" s="22">
        <f>C38/$C$43</f>
        <v>0.78864353312302837</v>
      </c>
      <c r="E38" s="23">
        <f>D38</f>
        <v>0.78864353312302837</v>
      </c>
      <c r="J38" s="3" t="s">
        <v>10</v>
      </c>
      <c r="K38" s="4">
        <v>3</v>
      </c>
      <c r="L38" s="33">
        <f>0</f>
        <v>0</v>
      </c>
    </row>
    <row r="39" spans="2:12" ht="15.75" thickBot="1" x14ac:dyDescent="0.3">
      <c r="B39" s="6" t="s">
        <v>13</v>
      </c>
      <c r="C39" s="1">
        <f>SUM($J$6:$J$17)/SUM($I$6:$I$17)</f>
        <v>48</v>
      </c>
      <c r="D39" s="18">
        <f t="shared" ref="D39:D42" si="8">C39/$C$43</f>
        <v>7.5709779179810727E-2</v>
      </c>
      <c r="E39" s="7">
        <f>E38+D39</f>
        <v>0.86435331230283907</v>
      </c>
      <c r="J39" s="6" t="s">
        <v>11</v>
      </c>
      <c r="K39" s="1">
        <v>1</v>
      </c>
      <c r="L39" s="33">
        <f>0</f>
        <v>0</v>
      </c>
    </row>
    <row r="40" spans="2:12" ht="15.75" thickBot="1" x14ac:dyDescent="0.3">
      <c r="B40" s="6" t="s">
        <v>10</v>
      </c>
      <c r="C40" s="1">
        <f>SUM($D$6:$D$17)/SUM($C$6:$C$17)</f>
        <v>35</v>
      </c>
      <c r="D40" s="18">
        <f t="shared" si="8"/>
        <v>5.5205047318611984E-2</v>
      </c>
      <c r="E40" s="7">
        <f t="shared" ref="E40:E42" si="9">E39+D40</f>
        <v>0.91955835962145105</v>
      </c>
      <c r="J40" s="6" t="s">
        <v>12</v>
      </c>
      <c r="K40" s="1">
        <v>2</v>
      </c>
      <c r="L40" s="33">
        <f>0</f>
        <v>0</v>
      </c>
    </row>
    <row r="41" spans="2:12" ht="15.75" thickBot="1" x14ac:dyDescent="0.3">
      <c r="B41" s="6" t="s">
        <v>12</v>
      </c>
      <c r="C41" s="1">
        <f>SUM($H$6:$H$17)/SUM($G$6:$G$17)</f>
        <v>30</v>
      </c>
      <c r="D41" s="18">
        <f t="shared" si="8"/>
        <v>4.7318611987381701E-2</v>
      </c>
      <c r="E41" s="7">
        <f t="shared" si="9"/>
        <v>0.96687697160883279</v>
      </c>
      <c r="J41" s="6" t="s">
        <v>13</v>
      </c>
      <c r="K41" s="29">
        <v>4</v>
      </c>
      <c r="L41" s="33">
        <f>0</f>
        <v>0</v>
      </c>
    </row>
    <row r="42" spans="2:12" ht="15.75" thickBot="1" x14ac:dyDescent="0.3">
      <c r="B42" s="8" t="s">
        <v>11</v>
      </c>
      <c r="C42" s="9">
        <f>SUM($F$6:$F$17)/SUM($E$6:$E$17)</f>
        <v>21</v>
      </c>
      <c r="D42" s="18">
        <f t="shared" si="8"/>
        <v>3.3123028391167195E-2</v>
      </c>
      <c r="E42" s="7">
        <f t="shared" si="9"/>
        <v>1</v>
      </c>
      <c r="J42" s="34" t="s">
        <v>14</v>
      </c>
      <c r="K42" s="35">
        <v>5</v>
      </c>
      <c r="L42" s="30">
        <f>$D$38/$E$38</f>
        <v>1</v>
      </c>
    </row>
    <row r="43" spans="2:12" x14ac:dyDescent="0.25">
      <c r="B43" s="19" t="s">
        <v>17</v>
      </c>
      <c r="C43" s="17">
        <f>SUM(C38:C42)</f>
        <v>634</v>
      </c>
    </row>
    <row r="44" spans="2:12" ht="15.75" thickBot="1" x14ac:dyDescent="0.3"/>
    <row r="45" spans="2:12" ht="15.75" thickBot="1" x14ac:dyDescent="0.3">
      <c r="B45" s="14" t="s">
        <v>16</v>
      </c>
      <c r="C45" s="15" t="s">
        <v>21</v>
      </c>
      <c r="D45" s="15" t="s">
        <v>18</v>
      </c>
      <c r="E45" s="16" t="s">
        <v>19</v>
      </c>
      <c r="J45" s="14" t="s">
        <v>16</v>
      </c>
      <c r="K45" s="15" t="s">
        <v>22</v>
      </c>
      <c r="L45" s="15" t="s">
        <v>23</v>
      </c>
    </row>
    <row r="46" spans="2:12" ht="15.75" thickBot="1" x14ac:dyDescent="0.3">
      <c r="B46" s="20" t="s">
        <v>14</v>
      </c>
      <c r="C46" s="21">
        <f>SUM($L$6:$L$17)</f>
        <v>58000</v>
      </c>
      <c r="D46" s="22">
        <f>C46/$C$51</f>
        <v>0.36030215684325612</v>
      </c>
      <c r="E46" s="23">
        <f>D46</f>
        <v>0.36030215684325612</v>
      </c>
      <c r="J46" s="20" t="s">
        <v>10</v>
      </c>
      <c r="K46" s="21">
        <v>3</v>
      </c>
      <c r="L46" s="30">
        <f>$D$48/$E$48</f>
        <v>0.17736865738661878</v>
      </c>
    </row>
    <row r="47" spans="2:12" ht="15.75" thickBot="1" x14ac:dyDescent="0.3">
      <c r="B47" s="24" t="s">
        <v>13</v>
      </c>
      <c r="C47" s="25">
        <f>SUM($J$6:$J$17)</f>
        <v>44592</v>
      </c>
      <c r="D47" s="22">
        <f t="shared" ref="D47:D50" si="10">C47/$C$51</f>
        <v>0.27701023755093929</v>
      </c>
      <c r="E47" s="27">
        <f>E46+D47</f>
        <v>0.6373123943941954</v>
      </c>
      <c r="J47" s="6" t="s">
        <v>11</v>
      </c>
      <c r="K47" s="29">
        <v>2</v>
      </c>
      <c r="L47" s="33">
        <f>0</f>
        <v>0</v>
      </c>
    </row>
    <row r="48" spans="2:12" ht="15.75" thickBot="1" x14ac:dyDescent="0.3">
      <c r="B48" s="24" t="s">
        <v>10</v>
      </c>
      <c r="C48" s="25">
        <f>SUM($D$6:$D$17)</f>
        <v>22120</v>
      </c>
      <c r="D48" s="22">
        <f t="shared" si="10"/>
        <v>0.13741178809263493</v>
      </c>
      <c r="E48" s="27">
        <f t="shared" ref="E48:E50" si="11">E47+D48</f>
        <v>0.77472418248683028</v>
      </c>
      <c r="J48" s="6" t="s">
        <v>12</v>
      </c>
      <c r="K48" s="29">
        <v>1</v>
      </c>
      <c r="L48" s="33">
        <f>0</f>
        <v>0</v>
      </c>
    </row>
    <row r="49" spans="2:12" ht="15.75" thickBot="1" x14ac:dyDescent="0.3">
      <c r="B49" s="6" t="s">
        <v>11</v>
      </c>
      <c r="C49" s="1">
        <f>SUM($F$6:$F$17)</f>
        <v>20664</v>
      </c>
      <c r="D49" s="28">
        <f t="shared" si="10"/>
        <v>0.1283669615346387</v>
      </c>
      <c r="E49" s="7">
        <f t="shared" si="11"/>
        <v>0.90309114402146895</v>
      </c>
      <c r="J49" s="24" t="s">
        <v>13</v>
      </c>
      <c r="K49" s="25">
        <v>4</v>
      </c>
      <c r="L49" s="30">
        <f>$D$47/$E$48</f>
        <v>0.35755981782025792</v>
      </c>
    </row>
    <row r="50" spans="2:12" ht="15.75" thickBot="1" x14ac:dyDescent="0.3">
      <c r="B50" s="8" t="s">
        <v>12</v>
      </c>
      <c r="C50" s="9">
        <f>SUM($H$6:$H$17)</f>
        <v>15600</v>
      </c>
      <c r="D50" s="28">
        <f t="shared" si="10"/>
        <v>9.6908855978530967E-2</v>
      </c>
      <c r="E50" s="7">
        <f t="shared" si="11"/>
        <v>0.99999999999999989</v>
      </c>
      <c r="J50" s="34" t="s">
        <v>14</v>
      </c>
      <c r="K50" s="35">
        <v>5</v>
      </c>
      <c r="L50" s="30">
        <f>$D$46/$E$48</f>
        <v>0.46507152479312336</v>
      </c>
    </row>
    <row r="51" spans="2:12" x14ac:dyDescent="0.25">
      <c r="B51" s="19" t="s">
        <v>17</v>
      </c>
      <c r="C51" s="17">
        <f>SUM(C46:C50)</f>
        <v>160976</v>
      </c>
    </row>
    <row r="52" spans="2:12" ht="15.75" thickBot="1" x14ac:dyDescent="0.3"/>
    <row r="53" spans="2:12" ht="15.75" thickBot="1" x14ac:dyDescent="0.3">
      <c r="B53" s="14" t="s">
        <v>16</v>
      </c>
      <c r="C53" s="15" t="s">
        <v>22</v>
      </c>
      <c r="D53" s="15" t="s">
        <v>18</v>
      </c>
      <c r="E53" s="16" t="s">
        <v>19</v>
      </c>
    </row>
    <row r="54" spans="2:12" ht="15.75" thickBot="1" x14ac:dyDescent="0.3">
      <c r="B54" s="20" t="s">
        <v>13</v>
      </c>
      <c r="C54" s="21">
        <f>2*$K$33+1*$K$41+3*$K$49</f>
        <v>24</v>
      </c>
      <c r="D54" s="22">
        <f>C54/$C$59</f>
        <v>0.26666666666666666</v>
      </c>
      <c r="E54" s="23">
        <f>D54</f>
        <v>0.26666666666666666</v>
      </c>
    </row>
    <row r="55" spans="2:12" ht="15.75" thickBot="1" x14ac:dyDescent="0.3">
      <c r="B55" s="24" t="s">
        <v>14</v>
      </c>
      <c r="C55" s="21">
        <f>2*$K$34+1*$K$42+3*$K$50</f>
        <v>22</v>
      </c>
      <c r="D55" s="22">
        <f t="shared" ref="D55:D58" si="12">C55/$C$59</f>
        <v>0.24444444444444444</v>
      </c>
      <c r="E55" s="27">
        <f>E54+D55</f>
        <v>0.51111111111111107</v>
      </c>
    </row>
    <row r="56" spans="2:12" ht="15.75" thickBot="1" x14ac:dyDescent="0.3">
      <c r="B56" s="24" t="s">
        <v>10</v>
      </c>
      <c r="C56" s="21">
        <f>2*$K$30+1*$K$38+3*$K$46</f>
        <v>18</v>
      </c>
      <c r="D56" s="22">
        <f t="shared" si="12"/>
        <v>0.2</v>
      </c>
      <c r="E56" s="27">
        <f t="shared" ref="E56:E58" si="13">E55+D56</f>
        <v>0.71111111111111103</v>
      </c>
    </row>
    <row r="57" spans="2:12" ht="15.75" thickBot="1" x14ac:dyDescent="0.3">
      <c r="B57" s="152" t="s">
        <v>11</v>
      </c>
      <c r="C57" s="153">
        <f>2*$K$31+1*$K$39+3*$K$47</f>
        <v>17</v>
      </c>
      <c r="D57" s="154">
        <f t="shared" si="12"/>
        <v>0.18888888888888888</v>
      </c>
      <c r="E57" s="155">
        <f t="shared" si="13"/>
        <v>0.89999999999999991</v>
      </c>
    </row>
    <row r="58" spans="2:12" ht="15.75" thickBot="1" x14ac:dyDescent="0.3">
      <c r="B58" s="156" t="s">
        <v>12</v>
      </c>
      <c r="C58" s="153">
        <f>2*$K$32+1*$K$40+3*$K$48</f>
        <v>9</v>
      </c>
      <c r="D58" s="154">
        <f t="shared" si="12"/>
        <v>0.1</v>
      </c>
      <c r="E58" s="155">
        <f t="shared" si="13"/>
        <v>0.99999999999999989</v>
      </c>
    </row>
    <row r="59" spans="2:12" x14ac:dyDescent="0.25">
      <c r="B59" s="19" t="s">
        <v>17</v>
      </c>
      <c r="C59" s="17">
        <f>SUM(C54:C58)</f>
        <v>90</v>
      </c>
    </row>
    <row r="60" spans="2:12" ht="15.75" thickBot="1" x14ac:dyDescent="0.3"/>
    <row r="61" spans="2:12" ht="15.75" thickBot="1" x14ac:dyDescent="0.3">
      <c r="B61" s="14" t="s">
        <v>16</v>
      </c>
      <c r="C61" s="15" t="s">
        <v>23</v>
      </c>
      <c r="D61" s="15" t="s">
        <v>18</v>
      </c>
      <c r="E61" s="16" t="s">
        <v>19</v>
      </c>
    </row>
    <row r="62" spans="2:12" ht="15.75" thickBot="1" x14ac:dyDescent="0.3">
      <c r="B62" s="20" t="s">
        <v>14</v>
      </c>
      <c r="C62" s="21">
        <f>2*$L$34+1*$L$42+3*$L$50</f>
        <v>2.39521457437937</v>
      </c>
      <c r="D62" s="22">
        <f>C62/$C$67</f>
        <v>0.39920242906322834</v>
      </c>
      <c r="E62" s="23">
        <f>D62</f>
        <v>0.39920242906322834</v>
      </c>
    </row>
    <row r="63" spans="2:12" ht="15.75" thickBot="1" x14ac:dyDescent="0.3">
      <c r="B63" s="24" t="s">
        <v>13</v>
      </c>
      <c r="C63" s="21">
        <f>2*$L$33+1*$L$41+3*$L$49</f>
        <v>1.8027383925570408</v>
      </c>
      <c r="D63" s="22">
        <f t="shared" ref="D63:D66" si="14">C63/$C$67</f>
        <v>0.3004563987595068</v>
      </c>
      <c r="E63" s="27">
        <f>E62+D63</f>
        <v>0.69965882782273514</v>
      </c>
    </row>
    <row r="64" spans="2:12" ht="15.75" thickBot="1" x14ac:dyDescent="0.3">
      <c r="B64" s="152" t="s">
        <v>10</v>
      </c>
      <c r="C64" s="153">
        <f>2*$L$30+1*$L$38+3*$L$46</f>
        <v>1.0287660900380489</v>
      </c>
      <c r="D64" s="154">
        <f t="shared" si="14"/>
        <v>0.17146101500634148</v>
      </c>
      <c r="E64" s="155">
        <f t="shared" ref="E64:E66" si="15">E63+D64</f>
        <v>0.87111984282907662</v>
      </c>
    </row>
    <row r="65" spans="2:5" ht="15.75" thickBot="1" x14ac:dyDescent="0.3">
      <c r="B65" s="152" t="s">
        <v>11</v>
      </c>
      <c r="C65" s="153">
        <f>2*$L$31+1*$L$39+3*$L$47</f>
        <v>0.77328094302554018</v>
      </c>
      <c r="D65" s="154">
        <f t="shared" si="14"/>
        <v>0.12888015717092335</v>
      </c>
      <c r="E65" s="155">
        <f t="shared" si="15"/>
        <v>1</v>
      </c>
    </row>
    <row r="66" spans="2:5" ht="15.75" thickBot="1" x14ac:dyDescent="0.3">
      <c r="B66" s="156" t="s">
        <v>12</v>
      </c>
      <c r="C66" s="153">
        <f>2*$L$32+1*$L$40+3*$L$48</f>
        <v>0</v>
      </c>
      <c r="D66" s="154">
        <f t="shared" si="14"/>
        <v>0</v>
      </c>
      <c r="E66" s="155">
        <f t="shared" si="15"/>
        <v>1</v>
      </c>
    </row>
    <row r="67" spans="2:5" x14ac:dyDescent="0.25">
      <c r="B67" s="19" t="s">
        <v>17</v>
      </c>
      <c r="C67" s="17">
        <f>SUM(C62:C66)</f>
        <v>6</v>
      </c>
    </row>
  </sheetData>
  <sortState xmlns:xlrd2="http://schemas.microsoft.com/office/spreadsheetml/2017/richdata2" ref="B62:C66">
    <sortCondition descending="1" ref="C62:C66"/>
  </sortState>
  <mergeCells count="11">
    <mergeCell ref="K4:L4"/>
    <mergeCell ref="C20:D20"/>
    <mergeCell ref="E20:F20"/>
    <mergeCell ref="G20:H20"/>
    <mergeCell ref="I20:J20"/>
    <mergeCell ref="K20:L20"/>
    <mergeCell ref="B27:E27"/>
    <mergeCell ref="C4:D4"/>
    <mergeCell ref="E4:F4"/>
    <mergeCell ref="G4:H4"/>
    <mergeCell ref="I4:J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29C6-4FC4-490A-8677-E2DC15ED633B}">
  <dimension ref="A1:L189"/>
  <sheetViews>
    <sheetView workbookViewId="0">
      <selection activeCell="L106" sqref="L106"/>
    </sheetView>
  </sheetViews>
  <sheetFormatPr baseColWidth="10" defaultRowHeight="15" x14ac:dyDescent="0.25"/>
  <cols>
    <col min="1" max="18" width="17.42578125" customWidth="1"/>
  </cols>
  <sheetData>
    <row r="1" spans="1:12" ht="15.75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15.75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ht="16.5" thickBot="1" x14ac:dyDescent="0.3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 ht="16.5" thickBot="1" x14ac:dyDescent="0.3">
      <c r="A4" s="76"/>
      <c r="B4" s="77"/>
      <c r="C4" s="179" t="s">
        <v>5</v>
      </c>
      <c r="D4" s="180"/>
      <c r="E4" s="179" t="s">
        <v>6</v>
      </c>
      <c r="F4" s="180"/>
      <c r="G4" s="179" t="s">
        <v>7</v>
      </c>
      <c r="H4" s="180"/>
      <c r="I4" s="179" t="s">
        <v>8</v>
      </c>
      <c r="J4" s="180"/>
      <c r="K4" s="179" t="s">
        <v>9</v>
      </c>
      <c r="L4" s="180"/>
    </row>
    <row r="5" spans="1:12" ht="19.5" thickBot="1" x14ac:dyDescent="0.3">
      <c r="A5" s="76"/>
      <c r="B5" s="78" t="s">
        <v>0</v>
      </c>
      <c r="C5" s="79" t="s">
        <v>92</v>
      </c>
      <c r="D5" s="79" t="s">
        <v>93</v>
      </c>
      <c r="E5" s="79" t="s">
        <v>94</v>
      </c>
      <c r="F5" s="79" t="s">
        <v>95</v>
      </c>
      <c r="G5" s="79" t="s">
        <v>96</v>
      </c>
      <c r="H5" s="79" t="s">
        <v>97</v>
      </c>
      <c r="I5" s="79" t="s">
        <v>98</v>
      </c>
      <c r="J5" s="79" t="s">
        <v>99</v>
      </c>
      <c r="K5" s="79" t="s">
        <v>100</v>
      </c>
      <c r="L5" s="79" t="s">
        <v>101</v>
      </c>
    </row>
    <row r="6" spans="1:12" ht="17.25" thickTop="1" thickBot="1" x14ac:dyDescent="0.3">
      <c r="A6" s="76"/>
      <c r="B6" s="80">
        <v>1</v>
      </c>
      <c r="C6" s="80">
        <v>80</v>
      </c>
      <c r="D6" s="80">
        <v>2800</v>
      </c>
      <c r="E6" s="80">
        <v>1</v>
      </c>
      <c r="F6" s="80">
        <v>21</v>
      </c>
      <c r="G6" s="80">
        <v>5</v>
      </c>
      <c r="H6" s="80">
        <v>150</v>
      </c>
      <c r="I6" s="80">
        <v>78</v>
      </c>
      <c r="J6" s="80">
        <v>3744</v>
      </c>
      <c r="K6" s="80">
        <v>0</v>
      </c>
      <c r="L6" s="80">
        <v>0</v>
      </c>
    </row>
    <row r="7" spans="1:12" ht="17.25" thickTop="1" thickBot="1" x14ac:dyDescent="0.3">
      <c r="A7" s="76"/>
      <c r="B7" s="81">
        <v>2</v>
      </c>
      <c r="C7" s="82">
        <v>74</v>
      </c>
      <c r="D7" s="82">
        <v>2590</v>
      </c>
      <c r="E7" s="82">
        <v>7</v>
      </c>
      <c r="F7" s="82">
        <v>147</v>
      </c>
      <c r="G7" s="82">
        <v>15</v>
      </c>
      <c r="H7" s="82">
        <v>450</v>
      </c>
      <c r="I7" s="82">
        <v>115</v>
      </c>
      <c r="J7" s="82">
        <v>5520</v>
      </c>
      <c r="K7" s="82">
        <v>0</v>
      </c>
      <c r="L7" s="82">
        <v>0</v>
      </c>
    </row>
    <row r="8" spans="1:12" ht="17.25" thickTop="1" thickBot="1" x14ac:dyDescent="0.3">
      <c r="A8" s="76"/>
      <c r="B8" s="83">
        <v>3</v>
      </c>
      <c r="C8" s="80">
        <v>67</v>
      </c>
      <c r="D8" s="80">
        <v>2345</v>
      </c>
      <c r="E8" s="80">
        <v>24</v>
      </c>
      <c r="F8" s="80">
        <v>504</v>
      </c>
      <c r="G8" s="80">
        <v>25</v>
      </c>
      <c r="H8" s="80">
        <v>750</v>
      </c>
      <c r="I8" s="80">
        <v>122</v>
      </c>
      <c r="J8" s="80">
        <v>5856</v>
      </c>
      <c r="K8" s="80">
        <v>0</v>
      </c>
      <c r="L8" s="80">
        <v>0</v>
      </c>
    </row>
    <row r="9" spans="1:12" ht="17.25" thickTop="1" thickBot="1" x14ac:dyDescent="0.3">
      <c r="A9" s="76"/>
      <c r="B9" s="81">
        <v>4</v>
      </c>
      <c r="C9" s="82">
        <v>62</v>
      </c>
      <c r="D9" s="82">
        <v>2170</v>
      </c>
      <c r="E9" s="82">
        <v>53</v>
      </c>
      <c r="F9" s="82">
        <v>1113</v>
      </c>
      <c r="G9" s="82">
        <v>33</v>
      </c>
      <c r="H9" s="82">
        <v>990</v>
      </c>
      <c r="I9" s="82">
        <v>118</v>
      </c>
      <c r="J9" s="82">
        <v>5664</v>
      </c>
      <c r="K9" s="82">
        <v>0</v>
      </c>
      <c r="L9" s="82">
        <v>0</v>
      </c>
    </row>
    <row r="10" spans="1:12" ht="17.25" thickTop="1" thickBot="1" x14ac:dyDescent="0.3">
      <c r="A10" s="76"/>
      <c r="B10" s="83">
        <v>5</v>
      </c>
      <c r="C10" s="80">
        <v>58</v>
      </c>
      <c r="D10" s="80">
        <v>2030</v>
      </c>
      <c r="E10" s="80">
        <v>91</v>
      </c>
      <c r="F10" s="80">
        <v>1911</v>
      </c>
      <c r="G10" s="80">
        <v>42</v>
      </c>
      <c r="H10" s="80">
        <v>1260</v>
      </c>
      <c r="I10" s="80">
        <v>106</v>
      </c>
      <c r="J10" s="80">
        <v>5088</v>
      </c>
      <c r="K10" s="80">
        <v>1</v>
      </c>
      <c r="L10" s="80">
        <v>500</v>
      </c>
    </row>
    <row r="11" spans="1:12" ht="17.25" thickTop="1" thickBot="1" x14ac:dyDescent="0.3">
      <c r="A11" s="76"/>
      <c r="B11" s="81">
        <v>6</v>
      </c>
      <c r="C11" s="82">
        <v>52</v>
      </c>
      <c r="D11" s="82">
        <v>1820</v>
      </c>
      <c r="E11" s="82">
        <v>130</v>
      </c>
      <c r="F11" s="82">
        <v>2730</v>
      </c>
      <c r="G11" s="82">
        <v>48</v>
      </c>
      <c r="H11" s="82">
        <v>1440</v>
      </c>
      <c r="I11" s="82">
        <v>93</v>
      </c>
      <c r="J11" s="82">
        <v>4464</v>
      </c>
      <c r="K11" s="82">
        <v>1</v>
      </c>
      <c r="L11" s="82">
        <v>500</v>
      </c>
    </row>
    <row r="12" spans="1:12" ht="17.25" thickTop="1" thickBot="1" x14ac:dyDescent="0.3">
      <c r="A12" s="76"/>
      <c r="B12" s="83">
        <v>7</v>
      </c>
      <c r="C12" s="80">
        <v>49</v>
      </c>
      <c r="D12" s="80">
        <v>1715</v>
      </c>
      <c r="E12" s="80">
        <v>160</v>
      </c>
      <c r="F12" s="80">
        <v>3360</v>
      </c>
      <c r="G12" s="80">
        <v>53</v>
      </c>
      <c r="H12" s="80">
        <v>1590</v>
      </c>
      <c r="I12" s="80">
        <v>79</v>
      </c>
      <c r="J12" s="80">
        <v>3792</v>
      </c>
      <c r="K12" s="80">
        <v>3</v>
      </c>
      <c r="L12" s="80">
        <v>1500</v>
      </c>
    </row>
    <row r="13" spans="1:12" ht="17.25" thickTop="1" thickBot="1" x14ac:dyDescent="0.3">
      <c r="A13" s="76"/>
      <c r="B13" s="81">
        <v>8</v>
      </c>
      <c r="C13" s="82">
        <v>45</v>
      </c>
      <c r="D13" s="82">
        <v>1575</v>
      </c>
      <c r="E13" s="82">
        <v>166</v>
      </c>
      <c r="F13" s="82">
        <v>3486</v>
      </c>
      <c r="G13" s="82">
        <v>58</v>
      </c>
      <c r="H13" s="82">
        <v>1740</v>
      </c>
      <c r="I13" s="82">
        <v>65</v>
      </c>
      <c r="J13" s="82">
        <v>3120</v>
      </c>
      <c r="K13" s="82">
        <v>6</v>
      </c>
      <c r="L13" s="82">
        <v>3000</v>
      </c>
    </row>
    <row r="14" spans="1:12" ht="17.25" thickTop="1" thickBot="1" x14ac:dyDescent="0.3">
      <c r="A14" s="76"/>
      <c r="B14" s="83">
        <v>9</v>
      </c>
      <c r="C14" s="80">
        <v>41</v>
      </c>
      <c r="D14" s="80">
        <v>1435</v>
      </c>
      <c r="E14" s="80">
        <v>147</v>
      </c>
      <c r="F14" s="80">
        <v>3087</v>
      </c>
      <c r="G14" s="80">
        <v>60</v>
      </c>
      <c r="H14" s="80">
        <v>1800</v>
      </c>
      <c r="I14" s="80">
        <v>53</v>
      </c>
      <c r="J14" s="80">
        <v>2544</v>
      </c>
      <c r="K14" s="80">
        <v>11</v>
      </c>
      <c r="L14" s="80">
        <v>5500</v>
      </c>
    </row>
    <row r="15" spans="1:12" ht="17.25" thickTop="1" thickBot="1" x14ac:dyDescent="0.3">
      <c r="A15" s="76"/>
      <c r="B15" s="81">
        <v>10</v>
      </c>
      <c r="C15" s="82">
        <v>37</v>
      </c>
      <c r="D15" s="82">
        <v>1295</v>
      </c>
      <c r="E15" s="82">
        <v>108</v>
      </c>
      <c r="F15" s="82">
        <v>2268</v>
      </c>
      <c r="G15" s="82">
        <v>61</v>
      </c>
      <c r="H15" s="82">
        <v>1830</v>
      </c>
      <c r="I15" s="82">
        <v>42</v>
      </c>
      <c r="J15" s="82">
        <v>2016</v>
      </c>
      <c r="K15" s="82">
        <v>19</v>
      </c>
      <c r="L15" s="82">
        <v>9500</v>
      </c>
    </row>
    <row r="16" spans="1:12" ht="17.25" thickTop="1" thickBot="1" x14ac:dyDescent="0.3">
      <c r="A16" s="76"/>
      <c r="B16" s="83">
        <v>11</v>
      </c>
      <c r="C16" s="80">
        <v>35</v>
      </c>
      <c r="D16" s="80">
        <v>1225</v>
      </c>
      <c r="E16" s="80">
        <v>66</v>
      </c>
      <c r="F16" s="80">
        <v>1386</v>
      </c>
      <c r="G16" s="80">
        <v>61</v>
      </c>
      <c r="H16" s="80">
        <v>1830</v>
      </c>
      <c r="I16" s="80">
        <v>32</v>
      </c>
      <c r="J16" s="80">
        <v>1536</v>
      </c>
      <c r="K16" s="80">
        <v>30</v>
      </c>
      <c r="L16" s="80">
        <v>15000</v>
      </c>
    </row>
    <row r="17" spans="1:12" ht="17.25" thickTop="1" thickBot="1" x14ac:dyDescent="0.3">
      <c r="A17" s="76"/>
      <c r="B17" s="81">
        <v>12</v>
      </c>
      <c r="C17" s="82">
        <v>32</v>
      </c>
      <c r="D17" s="82">
        <v>1120</v>
      </c>
      <c r="E17" s="82">
        <v>31</v>
      </c>
      <c r="F17" s="82">
        <v>651</v>
      </c>
      <c r="G17" s="82">
        <v>59</v>
      </c>
      <c r="H17" s="82">
        <v>1770</v>
      </c>
      <c r="I17" s="82">
        <v>26</v>
      </c>
      <c r="J17" s="82">
        <v>1248</v>
      </c>
      <c r="K17" s="82">
        <v>45</v>
      </c>
      <c r="L17" s="82">
        <v>22500</v>
      </c>
    </row>
    <row r="18" spans="1:12" ht="15.75" x14ac:dyDescent="0.25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</row>
    <row r="19" spans="1:12" ht="16.5" thickBot="1" x14ac:dyDescent="0.3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</row>
    <row r="20" spans="1:12" ht="16.5" thickBot="1" x14ac:dyDescent="0.3">
      <c r="A20" s="76"/>
      <c r="B20" s="76"/>
      <c r="C20" s="181" t="str">
        <f>C4</f>
        <v>Component 1</v>
      </c>
      <c r="D20" s="182"/>
      <c r="E20" s="181" t="str">
        <f t="shared" ref="E20" si="0">E4</f>
        <v>Component 2</v>
      </c>
      <c r="F20" s="182"/>
      <c r="G20" s="181" t="str">
        <f t="shared" ref="G20" si="1">G4</f>
        <v>Component 3</v>
      </c>
      <c r="H20" s="182"/>
      <c r="I20" s="181" t="str">
        <f t="shared" ref="I20" si="2">I4</f>
        <v>Component 4</v>
      </c>
      <c r="J20" s="182"/>
      <c r="K20" s="181" t="str">
        <f t="shared" ref="K20" si="3">K4</f>
        <v>Component 5</v>
      </c>
      <c r="L20" s="182"/>
    </row>
    <row r="21" spans="1:12" ht="19.5" thickBot="1" x14ac:dyDescent="0.3">
      <c r="A21" s="76"/>
      <c r="B21" s="76"/>
      <c r="C21" s="84" t="s">
        <v>102</v>
      </c>
      <c r="D21" s="84" t="s">
        <v>1</v>
      </c>
      <c r="E21" s="84" t="s">
        <v>102</v>
      </c>
      <c r="F21" s="84" t="s">
        <v>1</v>
      </c>
      <c r="G21" s="84" t="s">
        <v>102</v>
      </c>
      <c r="H21" s="84" t="s">
        <v>1</v>
      </c>
      <c r="I21" s="84" t="s">
        <v>102</v>
      </c>
      <c r="J21" s="84" t="s">
        <v>1</v>
      </c>
      <c r="K21" s="84" t="s">
        <v>102</v>
      </c>
      <c r="L21" s="84" t="s">
        <v>1</v>
      </c>
    </row>
    <row r="22" spans="1:12" ht="17.25" thickTop="1" thickBot="1" x14ac:dyDescent="0.3">
      <c r="A22" s="76"/>
      <c r="B22" s="76"/>
      <c r="C22" s="85">
        <f>C24+C25</f>
        <v>35</v>
      </c>
      <c r="D22" s="85">
        <v>300</v>
      </c>
      <c r="E22" s="85">
        <f t="shared" ref="E22:I22" si="4">E24+E25</f>
        <v>65</v>
      </c>
      <c r="F22" s="85">
        <v>300</v>
      </c>
      <c r="G22" s="85">
        <f t="shared" si="4"/>
        <v>55</v>
      </c>
      <c r="H22" s="85">
        <v>300</v>
      </c>
      <c r="I22" s="85">
        <f t="shared" si="4"/>
        <v>85</v>
      </c>
      <c r="J22" s="85">
        <v>300</v>
      </c>
      <c r="K22" s="85">
        <v>195</v>
      </c>
      <c r="L22" s="85">
        <v>300</v>
      </c>
    </row>
    <row r="23" spans="1:12" ht="15.75" x14ac:dyDescent="0.2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</row>
    <row r="24" spans="1:12" ht="15.75" x14ac:dyDescent="0.25">
      <c r="A24" s="86" t="s">
        <v>2</v>
      </c>
      <c r="B24" s="86"/>
      <c r="C24" s="86">
        <v>20</v>
      </c>
      <c r="D24" s="86"/>
      <c r="E24" s="86">
        <v>50</v>
      </c>
      <c r="F24" s="86"/>
      <c r="G24" s="86">
        <v>40</v>
      </c>
      <c r="H24" s="86"/>
      <c r="I24" s="86">
        <v>70</v>
      </c>
      <c r="J24" s="86"/>
      <c r="K24" s="86">
        <v>110</v>
      </c>
      <c r="L24" s="86"/>
    </row>
    <row r="25" spans="1:12" ht="15.75" x14ac:dyDescent="0.25">
      <c r="A25" s="86" t="s">
        <v>3</v>
      </c>
      <c r="B25" s="86"/>
      <c r="C25" s="86">
        <v>15</v>
      </c>
      <c r="D25" s="86"/>
      <c r="E25" s="86">
        <v>15</v>
      </c>
      <c r="F25" s="86"/>
      <c r="G25" s="86">
        <v>15</v>
      </c>
      <c r="H25" s="86"/>
      <c r="I25" s="86">
        <v>15</v>
      </c>
      <c r="J25" s="86"/>
      <c r="K25" s="86">
        <v>15</v>
      </c>
      <c r="L25" s="86"/>
    </row>
    <row r="26" spans="1:12" ht="15.75" x14ac:dyDescent="0.25">
      <c r="A26" s="76"/>
      <c r="B26" s="76" t="s">
        <v>4</v>
      </c>
      <c r="C26" s="76">
        <f>D22/C22</f>
        <v>8.5714285714285712</v>
      </c>
      <c r="D26" s="76"/>
      <c r="E26" s="76">
        <f t="shared" ref="E26:K26" si="5">F22/E22</f>
        <v>4.615384615384615</v>
      </c>
      <c r="F26" s="76"/>
      <c r="G26" s="76">
        <f t="shared" si="5"/>
        <v>5.4545454545454541</v>
      </c>
      <c r="H26" s="76"/>
      <c r="I26" s="76">
        <f t="shared" si="5"/>
        <v>3.5294117647058822</v>
      </c>
      <c r="J26" s="76"/>
      <c r="K26" s="76">
        <f t="shared" si="5"/>
        <v>1.5384615384615385</v>
      </c>
      <c r="L26" s="76"/>
    </row>
    <row r="27" spans="1:12" ht="32.25" customHeight="1" thickBot="1" x14ac:dyDescent="0.35">
      <c r="B27" s="177" t="s">
        <v>24</v>
      </c>
      <c r="C27" s="178"/>
      <c r="D27" s="178"/>
      <c r="E27" s="178"/>
    </row>
    <row r="28" spans="1:12" ht="15.75" thickBot="1" x14ac:dyDescent="0.3">
      <c r="A28" s="37" t="s">
        <v>10</v>
      </c>
    </row>
    <row r="29" spans="1:12" ht="15.75" thickBot="1" x14ac:dyDescent="0.3">
      <c r="A29" s="38" t="s">
        <v>16</v>
      </c>
      <c r="B29" s="37" t="s">
        <v>26</v>
      </c>
      <c r="C29" s="37" t="s">
        <v>15</v>
      </c>
      <c r="D29" s="37" t="s">
        <v>27</v>
      </c>
      <c r="E29" s="40" t="s">
        <v>28</v>
      </c>
      <c r="G29" s="36" t="s">
        <v>29</v>
      </c>
      <c r="H29" s="36" t="s">
        <v>30</v>
      </c>
      <c r="I29" s="36" t="s">
        <v>31</v>
      </c>
      <c r="J29" s="36" t="s">
        <v>32</v>
      </c>
      <c r="K29" s="39" t="s">
        <v>33</v>
      </c>
    </row>
    <row r="30" spans="1:12" ht="15.75" thickBot="1" x14ac:dyDescent="0.3">
      <c r="A30" s="38">
        <v>1000</v>
      </c>
      <c r="B30" s="3">
        <f>B6</f>
        <v>1</v>
      </c>
      <c r="C30" s="4">
        <f>C6</f>
        <v>80</v>
      </c>
      <c r="D30" s="4">
        <f>C30</f>
        <v>80</v>
      </c>
      <c r="E30" s="72">
        <f>D30/$A$30</f>
        <v>0.08</v>
      </c>
      <c r="G30" s="12">
        <f>LN(B30)</f>
        <v>0</v>
      </c>
      <c r="H30" s="13">
        <f>LN(-LN(1-E30))</f>
        <v>-2.4843275102530673</v>
      </c>
      <c r="I30" s="13">
        <f>1-EXP(-((B30/$H$43)^$H$42))</f>
        <v>8.0032801199617198E-2</v>
      </c>
      <c r="J30" s="13">
        <f>LN(-LN(1-I30))</f>
        <v>-2.4839000000000002</v>
      </c>
      <c r="K30" s="43">
        <f>ABS(H30/J30)</f>
        <v>1.0001721125057639</v>
      </c>
    </row>
    <row r="31" spans="1:12" x14ac:dyDescent="0.25">
      <c r="B31" s="6">
        <f t="shared" ref="B31:C40" si="6">B7</f>
        <v>2</v>
      </c>
      <c r="C31" s="1">
        <f t="shared" si="6"/>
        <v>74</v>
      </c>
      <c r="D31" s="1">
        <f>D30+C31</f>
        <v>154</v>
      </c>
      <c r="E31" s="148">
        <f t="shared" ref="E31:E41" si="7">D31/$A$30</f>
        <v>0.154</v>
      </c>
      <c r="G31" s="6">
        <f t="shared" ref="G31:G41" si="8">LN(B31)</f>
        <v>0.69314718055994529</v>
      </c>
      <c r="H31" s="1">
        <f t="shared" ref="H31:H41" si="9">LN(-LN(1-E31))</f>
        <v>-1.7883497726006266</v>
      </c>
      <c r="I31" s="1">
        <f t="shared" ref="I31:I41" si="10">1-EXP(-((B31/$H$43)^$H$42))</f>
        <v>0.15360164042670243</v>
      </c>
      <c r="J31" s="1">
        <f t="shared" ref="J31:J41" si="11">LN(-LN(1-I31))</f>
        <v>-1.7911687077483909</v>
      </c>
      <c r="K31" s="41">
        <f t="shared" ref="K31:K41" si="12">ABS(H31/J31)</f>
        <v>0.99842620344160216</v>
      </c>
    </row>
    <row r="32" spans="1:12" x14ac:dyDescent="0.25">
      <c r="B32" s="6">
        <f t="shared" si="6"/>
        <v>3</v>
      </c>
      <c r="C32" s="1">
        <f t="shared" si="6"/>
        <v>67</v>
      </c>
      <c r="D32" s="1">
        <f t="shared" ref="D32:D41" si="13">D31+C32</f>
        <v>221</v>
      </c>
      <c r="E32" s="148">
        <f t="shared" si="7"/>
        <v>0.221</v>
      </c>
      <c r="G32" s="6">
        <f t="shared" si="8"/>
        <v>1.0986122886681098</v>
      </c>
      <c r="H32" s="1">
        <f t="shared" si="9"/>
        <v>-1.3873179523651573</v>
      </c>
      <c r="I32" s="1">
        <f t="shared" si="10"/>
        <v>0.2212668806390401</v>
      </c>
      <c r="J32" s="1">
        <f t="shared" si="11"/>
        <v>-1.3859468787050915</v>
      </c>
      <c r="K32" s="41">
        <f t="shared" si="12"/>
        <v>1.000989268550716</v>
      </c>
    </row>
    <row r="33" spans="1:12" x14ac:dyDescent="0.25">
      <c r="B33" s="6">
        <f t="shared" si="6"/>
        <v>4</v>
      </c>
      <c r="C33" s="1">
        <f t="shared" si="6"/>
        <v>62</v>
      </c>
      <c r="D33" s="1">
        <f t="shared" si="13"/>
        <v>283</v>
      </c>
      <c r="E33" s="148">
        <f t="shared" si="7"/>
        <v>0.28299999999999997</v>
      </c>
      <c r="G33" s="6">
        <f t="shared" si="8"/>
        <v>1.3862943611198906</v>
      </c>
      <c r="H33" s="1">
        <f t="shared" si="9"/>
        <v>-1.1005759001443216</v>
      </c>
      <c r="I33" s="1">
        <f t="shared" si="10"/>
        <v>0.28351045922844365</v>
      </c>
      <c r="J33" s="1">
        <f t="shared" si="11"/>
        <v>-1.098437415496782</v>
      </c>
      <c r="K33" s="41">
        <f t="shared" si="12"/>
        <v>1.0019468425031501</v>
      </c>
    </row>
    <row r="34" spans="1:12" x14ac:dyDescent="0.25">
      <c r="B34" s="6">
        <f t="shared" si="6"/>
        <v>5</v>
      </c>
      <c r="C34" s="1">
        <f t="shared" si="6"/>
        <v>58</v>
      </c>
      <c r="D34" s="1">
        <f t="shared" si="13"/>
        <v>341</v>
      </c>
      <c r="E34" s="148">
        <f t="shared" si="7"/>
        <v>0.34100000000000003</v>
      </c>
      <c r="G34" s="6">
        <f t="shared" si="8"/>
        <v>1.6094379124341003</v>
      </c>
      <c r="H34" s="1">
        <f t="shared" si="9"/>
        <v>-0.87459293423033002</v>
      </c>
      <c r="I34" s="1">
        <f t="shared" si="10"/>
        <v>0.34077062840182737</v>
      </c>
      <c r="J34" s="1">
        <f t="shared" si="11"/>
        <v>-0.87542775031336029</v>
      </c>
      <c r="K34" s="41">
        <f t="shared" si="12"/>
        <v>0.99904639065561784</v>
      </c>
    </row>
    <row r="35" spans="1:12" x14ac:dyDescent="0.25">
      <c r="B35" s="6">
        <f t="shared" si="6"/>
        <v>6</v>
      </c>
      <c r="C35" s="1">
        <f t="shared" si="6"/>
        <v>52</v>
      </c>
      <c r="D35" s="1">
        <f t="shared" si="13"/>
        <v>393</v>
      </c>
      <c r="E35" s="148">
        <f t="shared" si="7"/>
        <v>0.39300000000000002</v>
      </c>
      <c r="G35" s="6">
        <f t="shared" si="8"/>
        <v>1.791759469228055</v>
      </c>
      <c r="H35" s="1">
        <f t="shared" si="9"/>
        <v>-0.69469540259212503</v>
      </c>
      <c r="I35" s="1">
        <f t="shared" si="10"/>
        <v>0.39344859550627542</v>
      </c>
      <c r="J35" s="1">
        <f t="shared" si="11"/>
        <v>-0.69321558645348225</v>
      </c>
      <c r="K35" s="41">
        <f t="shared" si="12"/>
        <v>1.002134712732317</v>
      </c>
    </row>
    <row r="36" spans="1:12" x14ac:dyDescent="0.25">
      <c r="B36" s="6">
        <f t="shared" si="6"/>
        <v>7</v>
      </c>
      <c r="C36" s="1">
        <f t="shared" si="6"/>
        <v>49</v>
      </c>
      <c r="D36" s="1">
        <f t="shared" si="13"/>
        <v>442</v>
      </c>
      <c r="E36" s="148">
        <f t="shared" si="7"/>
        <v>0.442</v>
      </c>
      <c r="G36" s="6">
        <f t="shared" si="8"/>
        <v>1.9459101490553132</v>
      </c>
      <c r="H36" s="1">
        <f t="shared" si="9"/>
        <v>-0.5388885352454682</v>
      </c>
      <c r="I36" s="1">
        <f t="shared" si="10"/>
        <v>0.44191248094089619</v>
      </c>
      <c r="J36" s="1">
        <f t="shared" si="11"/>
        <v>-0.53915739703412036</v>
      </c>
      <c r="K36" s="41">
        <f t="shared" si="12"/>
        <v>0.9995013296856704</v>
      </c>
    </row>
    <row r="37" spans="1:12" x14ac:dyDescent="0.25">
      <c r="B37" s="6">
        <f t="shared" si="6"/>
        <v>8</v>
      </c>
      <c r="C37" s="1">
        <f t="shared" si="6"/>
        <v>45</v>
      </c>
      <c r="D37" s="1">
        <f t="shared" si="13"/>
        <v>487</v>
      </c>
      <c r="E37" s="148">
        <f t="shared" si="7"/>
        <v>0.48699999999999999</v>
      </c>
      <c r="G37" s="6">
        <f t="shared" si="8"/>
        <v>2.0794415416798357</v>
      </c>
      <c r="H37" s="1">
        <f t="shared" si="9"/>
        <v>-0.40424669995188078</v>
      </c>
      <c r="I37" s="1">
        <f t="shared" si="10"/>
        <v>0.48650039008338619</v>
      </c>
      <c r="J37" s="1">
        <f t="shared" si="11"/>
        <v>-0.40570612324517208</v>
      </c>
      <c r="K37" s="41">
        <f t="shared" si="12"/>
        <v>0.99640275753883711</v>
      </c>
    </row>
    <row r="38" spans="1:12" x14ac:dyDescent="0.25">
      <c r="B38" s="6">
        <f t="shared" si="6"/>
        <v>9</v>
      </c>
      <c r="C38" s="1">
        <f t="shared" si="6"/>
        <v>41</v>
      </c>
      <c r="D38" s="1">
        <f t="shared" si="13"/>
        <v>528</v>
      </c>
      <c r="E38" s="148">
        <f t="shared" si="7"/>
        <v>0.52800000000000002</v>
      </c>
      <c r="G38" s="6">
        <f t="shared" si="8"/>
        <v>2.1972245773362196</v>
      </c>
      <c r="H38" s="1">
        <f t="shared" si="9"/>
        <v>-0.28664754989271307</v>
      </c>
      <c r="I38" s="1">
        <f t="shared" si="10"/>
        <v>0.52752302940032403</v>
      </c>
      <c r="J38" s="1">
        <f t="shared" si="11"/>
        <v>-0.28799375741018279</v>
      </c>
      <c r="K38" s="41">
        <f t="shared" si="12"/>
        <v>0.99532556702070329</v>
      </c>
    </row>
    <row r="39" spans="1:12" x14ac:dyDescent="0.25">
      <c r="B39" s="6">
        <f t="shared" si="6"/>
        <v>10</v>
      </c>
      <c r="C39" s="1">
        <f t="shared" si="6"/>
        <v>37</v>
      </c>
      <c r="D39" s="1">
        <f t="shared" si="13"/>
        <v>565</v>
      </c>
      <c r="E39" s="148">
        <f t="shared" si="7"/>
        <v>0.56499999999999995</v>
      </c>
      <c r="G39" s="6">
        <f t="shared" si="8"/>
        <v>2.3025850929940459</v>
      </c>
      <c r="H39" s="1">
        <f t="shared" si="9"/>
        <v>-0.18343107460912386</v>
      </c>
      <c r="I39" s="1">
        <f t="shared" si="10"/>
        <v>0.56526601955457934</v>
      </c>
      <c r="J39" s="1">
        <f t="shared" si="11"/>
        <v>-0.18269645806175103</v>
      </c>
      <c r="K39" s="41">
        <f t="shared" si="12"/>
        <v>1.0040209676485603</v>
      </c>
    </row>
    <row r="40" spans="1:12" x14ac:dyDescent="0.25">
      <c r="B40" s="6">
        <f t="shared" si="6"/>
        <v>11</v>
      </c>
      <c r="C40" s="1">
        <f t="shared" si="6"/>
        <v>35</v>
      </c>
      <c r="D40" s="1">
        <f t="shared" si="13"/>
        <v>600</v>
      </c>
      <c r="E40" s="148">
        <f t="shared" si="7"/>
        <v>0.6</v>
      </c>
      <c r="G40" s="6">
        <f t="shared" si="8"/>
        <v>2.3978952727983707</v>
      </c>
      <c r="H40" s="1">
        <f t="shared" si="9"/>
        <v>-8.7421571790755173E-2</v>
      </c>
      <c r="I40" s="1">
        <f t="shared" si="10"/>
        <v>0.59999197602208887</v>
      </c>
      <c r="J40" s="1">
        <f t="shared" si="11"/>
        <v>-8.7443464365308726E-2</v>
      </c>
      <c r="K40" s="41">
        <f t="shared" si="12"/>
        <v>0.99974963738328004</v>
      </c>
    </row>
    <row r="41" spans="1:12" ht="15.75" thickBot="1" x14ac:dyDescent="0.3">
      <c r="B41" s="8">
        <f>B17</f>
        <v>12</v>
      </c>
      <c r="C41" s="9">
        <f>C17</f>
        <v>32</v>
      </c>
      <c r="D41" s="9">
        <f t="shared" si="13"/>
        <v>632</v>
      </c>
      <c r="E41" s="73">
        <f t="shared" si="7"/>
        <v>0.63200000000000001</v>
      </c>
      <c r="G41" s="34">
        <f t="shared" si="8"/>
        <v>2.4849066497880004</v>
      </c>
      <c r="H41" s="35">
        <f t="shared" si="9"/>
        <v>-3.2771287879401073E-4</v>
      </c>
      <c r="I41" s="149">
        <f t="shared" si="10"/>
        <v>0.63194239695517362</v>
      </c>
      <c r="J41" s="35">
        <f t="shared" si="11"/>
        <v>-4.8429420187287895E-4</v>
      </c>
      <c r="K41" s="75">
        <f t="shared" si="12"/>
        <v>0.67668140053436188</v>
      </c>
      <c r="L41" s="157" t="s">
        <v>129</v>
      </c>
    </row>
    <row r="42" spans="1:12" ht="15.75" thickBot="1" x14ac:dyDescent="0.3">
      <c r="G42" s="47" t="s">
        <v>34</v>
      </c>
      <c r="H42" s="44">
        <v>0.99939999999999996</v>
      </c>
      <c r="J42" s="47" t="s">
        <v>38</v>
      </c>
      <c r="K42" s="44">
        <f>AVERAGE(K30:K40)</f>
        <v>0.99979234451511079</v>
      </c>
    </row>
    <row r="43" spans="1:12" ht="15.75" thickBot="1" x14ac:dyDescent="0.3">
      <c r="G43" s="47" t="s">
        <v>35</v>
      </c>
      <c r="H43" s="45">
        <f>EXP(2.4839/H42)</f>
        <v>12.005816428597205</v>
      </c>
      <c r="J43" s="47" t="s">
        <v>39</v>
      </c>
      <c r="K43" s="46">
        <f>_xlfn.STDEV.S(K30:K40)</f>
        <v>2.5206617801973087E-3</v>
      </c>
    </row>
    <row r="44" spans="1:12" ht="15.75" thickBot="1" x14ac:dyDescent="0.3">
      <c r="G44" s="47" t="s">
        <v>36</v>
      </c>
      <c r="H44" s="45">
        <f>1</f>
        <v>1</v>
      </c>
    </row>
    <row r="45" spans="1:12" ht="15.75" thickBot="1" x14ac:dyDescent="0.3">
      <c r="G45" s="47" t="s">
        <v>37</v>
      </c>
      <c r="H45" s="46">
        <f>H43*H44</f>
        <v>12.005816428597205</v>
      </c>
    </row>
    <row r="46" spans="1:12" ht="15.75" thickBot="1" x14ac:dyDescent="0.3"/>
    <row r="47" spans="1:12" ht="15.75" thickBot="1" x14ac:dyDescent="0.3">
      <c r="A47" s="37" t="s">
        <v>11</v>
      </c>
    </row>
    <row r="48" spans="1:12" ht="15.75" thickBot="1" x14ac:dyDescent="0.3">
      <c r="A48" s="38" t="s">
        <v>16</v>
      </c>
      <c r="B48" s="37" t="s">
        <v>26</v>
      </c>
      <c r="C48" s="37" t="s">
        <v>15</v>
      </c>
      <c r="D48" s="37" t="s">
        <v>27</v>
      </c>
      <c r="E48" s="40" t="s">
        <v>28</v>
      </c>
      <c r="G48" s="36" t="s">
        <v>29</v>
      </c>
      <c r="H48" s="36" t="s">
        <v>30</v>
      </c>
      <c r="I48" s="36" t="s">
        <v>31</v>
      </c>
      <c r="J48" s="36" t="s">
        <v>32</v>
      </c>
      <c r="K48" s="39" t="s">
        <v>33</v>
      </c>
    </row>
    <row r="49" spans="1:12" ht="15.75" thickBot="1" x14ac:dyDescent="0.3">
      <c r="A49" s="38">
        <v>1000</v>
      </c>
      <c r="B49" s="3">
        <f>B6</f>
        <v>1</v>
      </c>
      <c r="C49" s="4">
        <f>E6</f>
        <v>1</v>
      </c>
      <c r="D49" s="4">
        <f>C49</f>
        <v>1</v>
      </c>
      <c r="E49" s="72">
        <f>D49/$A$49</f>
        <v>1E-3</v>
      </c>
      <c r="G49" s="12">
        <f>LN(B49)</f>
        <v>0</v>
      </c>
      <c r="H49" s="13">
        <f>LN(-LN(1-E49))</f>
        <v>-6.9072550705237159</v>
      </c>
      <c r="I49" s="13">
        <f>1-EXP(-((B49/$H$62)^$H$61))</f>
        <v>8.4859845204365847E-4</v>
      </c>
      <c r="J49" s="13">
        <f>LN(-LN(1-I49))</f>
        <v>-7.071499999999955</v>
      </c>
      <c r="K49" s="43">
        <f>ABS(H49/J49)</f>
        <v>0.97677367892579503</v>
      </c>
    </row>
    <row r="50" spans="1:12" ht="15.75" thickBot="1" x14ac:dyDescent="0.3">
      <c r="B50" s="3">
        <f t="shared" ref="B50:B60" si="14">B7</f>
        <v>2</v>
      </c>
      <c r="C50" s="4">
        <f t="shared" ref="C50:C60" si="15">E7</f>
        <v>7</v>
      </c>
      <c r="D50" s="1">
        <f>D49+C50</f>
        <v>8</v>
      </c>
      <c r="E50" s="72">
        <f t="shared" ref="E50:E60" si="16">D50/$A$49</f>
        <v>8.0000000000000002E-3</v>
      </c>
      <c r="G50" s="12">
        <f t="shared" ref="G50:G60" si="17">LN(B50)</f>
        <v>0.69314718055994529</v>
      </c>
      <c r="H50" s="13">
        <f t="shared" ref="H50:H60" si="18">LN(-LN(1-E50))</f>
        <v>-4.8243003396098132</v>
      </c>
      <c r="I50" s="13">
        <f t="shared" ref="I50:I60" si="19">1-EXP(-((B50/$H$62)^$H$61))</f>
        <v>8.9019472970279789E-3</v>
      </c>
      <c r="J50" s="13">
        <f t="shared" ref="J50:J60" si="20">LN(-LN(1-I50))</f>
        <v>-4.7170176570739804</v>
      </c>
      <c r="K50" s="43">
        <f t="shared" ref="K50:K60" si="21">ABS(H50/J50)</f>
        <v>1.0227437525859044</v>
      </c>
    </row>
    <row r="51" spans="1:12" ht="15.75" thickBot="1" x14ac:dyDescent="0.3">
      <c r="B51" s="3">
        <f t="shared" si="14"/>
        <v>3</v>
      </c>
      <c r="C51" s="4">
        <f t="shared" si="15"/>
        <v>24</v>
      </c>
      <c r="D51" s="1">
        <f t="shared" ref="D51:D60" si="22">D50+C51</f>
        <v>32</v>
      </c>
      <c r="E51" s="72">
        <f t="shared" si="16"/>
        <v>3.2000000000000001E-2</v>
      </c>
      <c r="G51" s="12">
        <f t="shared" si="17"/>
        <v>1.0986122886681098</v>
      </c>
      <c r="H51" s="13">
        <f t="shared" si="18"/>
        <v>-3.4258018531910923</v>
      </c>
      <c r="I51" s="13">
        <f t="shared" si="19"/>
        <v>3.4825527126507105E-2</v>
      </c>
      <c r="J51" s="13">
        <f t="shared" si="20"/>
        <v>-3.3397337778521661</v>
      </c>
      <c r="K51" s="43">
        <f t="shared" si="21"/>
        <v>1.0257709389621701</v>
      </c>
    </row>
    <row r="52" spans="1:12" ht="15.75" thickBot="1" x14ac:dyDescent="0.3">
      <c r="B52" s="3">
        <f t="shared" si="14"/>
        <v>4</v>
      </c>
      <c r="C52" s="4">
        <f t="shared" si="15"/>
        <v>53</v>
      </c>
      <c r="D52" s="1">
        <f t="shared" si="22"/>
        <v>85</v>
      </c>
      <c r="E52" s="72">
        <f t="shared" si="16"/>
        <v>8.5000000000000006E-2</v>
      </c>
      <c r="G52" s="12">
        <f t="shared" si="17"/>
        <v>1.3862943611198906</v>
      </c>
      <c r="H52" s="13">
        <f t="shared" si="18"/>
        <v>-2.4210171850425382</v>
      </c>
      <c r="I52" s="13">
        <f t="shared" si="19"/>
        <v>8.9882112783857715E-2</v>
      </c>
      <c r="J52" s="13">
        <f t="shared" si="20"/>
        <v>-2.3625353141479559</v>
      </c>
      <c r="K52" s="43">
        <f t="shared" si="21"/>
        <v>1.0247538610510352</v>
      </c>
    </row>
    <row r="53" spans="1:12" ht="15.75" thickBot="1" x14ac:dyDescent="0.3">
      <c r="B53" s="3">
        <f t="shared" si="14"/>
        <v>5</v>
      </c>
      <c r="C53" s="4">
        <f t="shared" si="15"/>
        <v>91</v>
      </c>
      <c r="D53" s="1">
        <f t="shared" si="22"/>
        <v>176</v>
      </c>
      <c r="E53" s="72">
        <f t="shared" si="16"/>
        <v>0.17599999999999999</v>
      </c>
      <c r="G53" s="12">
        <f t="shared" si="17"/>
        <v>1.6094379124341003</v>
      </c>
      <c r="H53" s="13">
        <f t="shared" si="18"/>
        <v>-1.6420398826937184</v>
      </c>
      <c r="I53" s="13">
        <f t="shared" si="19"/>
        <v>0.18206933262700564</v>
      </c>
      <c r="J53" s="13">
        <f t="shared" si="20"/>
        <v>-1.6045612990438478</v>
      </c>
      <c r="K53" s="43">
        <f t="shared" si="21"/>
        <v>1.0233575268655699</v>
      </c>
    </row>
    <row r="54" spans="1:12" ht="15.75" thickBot="1" x14ac:dyDescent="0.3">
      <c r="B54" s="3">
        <f t="shared" si="14"/>
        <v>6</v>
      </c>
      <c r="C54" s="4">
        <f t="shared" si="15"/>
        <v>130</v>
      </c>
      <c r="D54" s="1">
        <f t="shared" si="22"/>
        <v>306</v>
      </c>
      <c r="E54" s="72">
        <f t="shared" si="16"/>
        <v>0.30599999999999999</v>
      </c>
      <c r="G54" s="12">
        <f t="shared" si="17"/>
        <v>1.791759469228055</v>
      </c>
      <c r="H54" s="13">
        <f t="shared" si="18"/>
        <v>-1.0070820114977963</v>
      </c>
      <c r="I54" s="13">
        <f t="shared" si="19"/>
        <v>0.31157255186456612</v>
      </c>
      <c r="J54" s="13">
        <f t="shared" si="20"/>
        <v>-0.98525143492614342</v>
      </c>
      <c r="K54" s="43">
        <f t="shared" si="21"/>
        <v>1.0221573659248608</v>
      </c>
    </row>
    <row r="55" spans="1:12" ht="15.75" thickBot="1" x14ac:dyDescent="0.3">
      <c r="B55" s="3">
        <f t="shared" si="14"/>
        <v>7</v>
      </c>
      <c r="C55" s="4">
        <f t="shared" si="15"/>
        <v>160</v>
      </c>
      <c r="D55" s="1">
        <f t="shared" si="22"/>
        <v>466</v>
      </c>
      <c r="E55" s="72">
        <f t="shared" si="16"/>
        <v>0.46600000000000003</v>
      </c>
      <c r="G55" s="12">
        <f t="shared" si="17"/>
        <v>1.9459101490553132</v>
      </c>
      <c r="H55" s="13">
        <f t="shared" si="18"/>
        <v>-0.46623563303296989</v>
      </c>
      <c r="I55" s="13">
        <f t="shared" si="19"/>
        <v>0.46754344689544425</v>
      </c>
      <c r="J55" s="13">
        <f t="shared" si="20"/>
        <v>-0.46163240568891217</v>
      </c>
      <c r="K55" s="43">
        <f t="shared" si="21"/>
        <v>1.0099716295635446</v>
      </c>
    </row>
    <row r="56" spans="1:12" ht="15.75" thickBot="1" x14ac:dyDescent="0.3">
      <c r="B56" s="3">
        <f t="shared" si="14"/>
        <v>8</v>
      </c>
      <c r="C56" s="4">
        <f t="shared" si="15"/>
        <v>166</v>
      </c>
      <c r="D56" s="1">
        <f t="shared" si="22"/>
        <v>632</v>
      </c>
      <c r="E56" s="72">
        <f t="shared" si="16"/>
        <v>0.63200000000000001</v>
      </c>
      <c r="G56" s="48">
        <f t="shared" si="17"/>
        <v>2.0794415416798357</v>
      </c>
      <c r="H56" s="49">
        <f t="shared" si="18"/>
        <v>-3.2771287879401073E-4</v>
      </c>
      <c r="I56" s="49">
        <f t="shared" si="19"/>
        <v>0.6291580682310941</v>
      </c>
      <c r="J56" s="49">
        <f t="shared" si="20"/>
        <v>-8.052971221933972E-3</v>
      </c>
      <c r="K56" s="50">
        <f t="shared" si="21"/>
        <v>4.069465415465727E-2</v>
      </c>
      <c r="L56" s="157" t="s">
        <v>129</v>
      </c>
    </row>
    <row r="57" spans="1:12" ht="15.75" thickBot="1" x14ac:dyDescent="0.3">
      <c r="B57" s="3">
        <f t="shared" si="14"/>
        <v>9</v>
      </c>
      <c r="C57" s="4">
        <f t="shared" si="15"/>
        <v>147</v>
      </c>
      <c r="D57" s="1">
        <f t="shared" si="22"/>
        <v>779</v>
      </c>
      <c r="E57" s="72">
        <f t="shared" si="16"/>
        <v>0.77900000000000003</v>
      </c>
      <c r="G57" s="12">
        <f t="shared" si="17"/>
        <v>2.1972245773362196</v>
      </c>
      <c r="H57" s="13">
        <f t="shared" si="18"/>
        <v>0.41183979817112787</v>
      </c>
      <c r="I57" s="13">
        <f t="shared" si="19"/>
        <v>0.77235906268369581</v>
      </c>
      <c r="J57" s="13">
        <f t="shared" si="20"/>
        <v>0.3920324442956698</v>
      </c>
      <c r="K57" s="43">
        <f t="shared" si="21"/>
        <v>1.0505247822308283</v>
      </c>
    </row>
    <row r="58" spans="1:12" ht="15.75" thickBot="1" x14ac:dyDescent="0.3">
      <c r="B58" s="3">
        <f t="shared" si="14"/>
        <v>10</v>
      </c>
      <c r="C58" s="4">
        <f t="shared" si="15"/>
        <v>108</v>
      </c>
      <c r="D58" s="1">
        <f t="shared" si="22"/>
        <v>887</v>
      </c>
      <c r="E58" s="72">
        <f t="shared" si="16"/>
        <v>0.88700000000000001</v>
      </c>
      <c r="G58" s="12">
        <f t="shared" si="17"/>
        <v>2.3025850929940459</v>
      </c>
      <c r="H58" s="13">
        <f t="shared" si="18"/>
        <v>0.77949342235318542</v>
      </c>
      <c r="I58" s="13">
        <f t="shared" si="19"/>
        <v>0.87958761345382241</v>
      </c>
      <c r="J58" s="13">
        <f t="shared" si="20"/>
        <v>0.74992104388217395</v>
      </c>
      <c r="K58" s="43">
        <f t="shared" si="21"/>
        <v>1.0394339893676299</v>
      </c>
    </row>
    <row r="59" spans="1:12" ht="15.75" thickBot="1" x14ac:dyDescent="0.3">
      <c r="B59" s="3">
        <f t="shared" si="14"/>
        <v>11</v>
      </c>
      <c r="C59" s="4">
        <f t="shared" si="15"/>
        <v>66</v>
      </c>
      <c r="D59" s="1">
        <f t="shared" si="22"/>
        <v>953</v>
      </c>
      <c r="E59" s="72">
        <f t="shared" si="16"/>
        <v>0.95299999999999996</v>
      </c>
      <c r="G59" s="12">
        <f t="shared" si="17"/>
        <v>2.3978952727983707</v>
      </c>
      <c r="H59" s="13">
        <f t="shared" si="18"/>
        <v>1.117632805382482</v>
      </c>
      <c r="I59" s="13">
        <f t="shared" si="19"/>
        <v>0.94639433569810916</v>
      </c>
      <c r="J59" s="13">
        <f t="shared" si="20"/>
        <v>1.0736706626415045</v>
      </c>
      <c r="K59" s="43">
        <f t="shared" si="21"/>
        <v>1.0409456496024763</v>
      </c>
    </row>
    <row r="60" spans="1:12" ht="15.75" thickBot="1" x14ac:dyDescent="0.3">
      <c r="B60" s="3">
        <f t="shared" si="14"/>
        <v>12</v>
      </c>
      <c r="C60" s="4">
        <f t="shared" si="15"/>
        <v>31</v>
      </c>
      <c r="D60" s="1">
        <f t="shared" si="22"/>
        <v>984</v>
      </c>
      <c r="E60" s="72">
        <f t="shared" si="16"/>
        <v>0.98399999999999999</v>
      </c>
      <c r="G60" s="12">
        <f t="shared" si="17"/>
        <v>2.4849066497880004</v>
      </c>
      <c r="H60" s="13">
        <f t="shared" si="18"/>
        <v>1.4195276074086689</v>
      </c>
      <c r="I60" s="13">
        <f t="shared" si="19"/>
        <v>0.9804019500946286</v>
      </c>
      <c r="J60" s="13">
        <f t="shared" si="20"/>
        <v>1.3692309079998792</v>
      </c>
      <c r="K60" s="43">
        <f t="shared" si="21"/>
        <v>1.0367335407891582</v>
      </c>
    </row>
    <row r="61" spans="1:12" ht="15.75" thickBot="1" x14ac:dyDescent="0.3">
      <c r="G61" s="47" t="s">
        <v>34</v>
      </c>
      <c r="H61" s="44">
        <v>3.3967999999999998</v>
      </c>
      <c r="J61" s="47" t="s">
        <v>38</v>
      </c>
      <c r="K61" s="44">
        <f>AVERAGE(K49:K55,K57:K60)</f>
        <v>1.0248333378062702</v>
      </c>
    </row>
    <row r="62" spans="1:12" ht="15.75" thickBot="1" x14ac:dyDescent="0.3">
      <c r="G62" s="47" t="s">
        <v>35</v>
      </c>
      <c r="H62" s="45">
        <f>EXP(7.0715/H61)</f>
        <v>8.0189885175925095</v>
      </c>
      <c r="J62" s="47" t="s">
        <v>39</v>
      </c>
      <c r="K62" s="46">
        <f>_xlfn.STDEV.S(K49:K55,K57:K60)</f>
        <v>1.95439058813896E-2</v>
      </c>
    </row>
    <row r="63" spans="1:12" ht="15.75" thickBot="1" x14ac:dyDescent="0.3">
      <c r="G63" s="47" t="s">
        <v>36</v>
      </c>
      <c r="H63" s="45">
        <f>0.8984</f>
        <v>0.89839999999999998</v>
      </c>
    </row>
    <row r="64" spans="1:12" ht="15.75" thickBot="1" x14ac:dyDescent="0.3">
      <c r="G64" s="47" t="s">
        <v>37</v>
      </c>
      <c r="H64" s="46">
        <f>H62*H63</f>
        <v>7.2042592842051105</v>
      </c>
    </row>
    <row r="65" spans="1:11" ht="15.75" thickBot="1" x14ac:dyDescent="0.3"/>
    <row r="66" spans="1:11" ht="15.75" thickBot="1" x14ac:dyDescent="0.3">
      <c r="A66" s="37" t="s">
        <v>12</v>
      </c>
    </row>
    <row r="67" spans="1:11" ht="15.75" thickBot="1" x14ac:dyDescent="0.3">
      <c r="A67" s="38" t="s">
        <v>16</v>
      </c>
      <c r="B67" s="37" t="s">
        <v>26</v>
      </c>
      <c r="C67" s="37" t="s">
        <v>15</v>
      </c>
      <c r="D67" s="37" t="s">
        <v>27</v>
      </c>
      <c r="E67" s="40" t="s">
        <v>28</v>
      </c>
      <c r="G67" s="36" t="s">
        <v>29</v>
      </c>
      <c r="H67" s="36" t="s">
        <v>30</v>
      </c>
      <c r="I67" s="36" t="s">
        <v>31</v>
      </c>
      <c r="J67" s="36" t="s">
        <v>32</v>
      </c>
      <c r="K67" s="39" t="s">
        <v>33</v>
      </c>
    </row>
    <row r="68" spans="1:11" ht="15.75" thickBot="1" x14ac:dyDescent="0.3">
      <c r="A68" s="38">
        <v>1000</v>
      </c>
      <c r="B68" s="3">
        <f>B6</f>
        <v>1</v>
      </c>
      <c r="C68" s="4">
        <f>G6</f>
        <v>5</v>
      </c>
      <c r="D68" s="4">
        <f>C68</f>
        <v>5</v>
      </c>
      <c r="E68" s="72">
        <f>D68/$A$68</f>
        <v>5.0000000000000001E-3</v>
      </c>
      <c r="G68" s="12">
        <f>LN(B68)</f>
        <v>0</v>
      </c>
      <c r="H68" s="13">
        <f>LN(-LN(1-E68))</f>
        <v>-5.2958121425350253</v>
      </c>
      <c r="I68" s="13">
        <f>1-EXP(-((B68/$H$81)^$H$80))</f>
        <v>5.0240580090945564E-3</v>
      </c>
      <c r="J68" s="13">
        <f>LN(-LN(1-I68))</f>
        <v>-5.2910000000000066</v>
      </c>
      <c r="K68" s="43">
        <f>ABS(H68/J68)</f>
        <v>1.0009094958486144</v>
      </c>
    </row>
    <row r="69" spans="1:11" ht="15.75" thickBot="1" x14ac:dyDescent="0.3">
      <c r="B69" s="3">
        <f t="shared" ref="B69:B79" si="23">B7</f>
        <v>2</v>
      </c>
      <c r="C69" s="4">
        <f t="shared" ref="C69:C79" si="24">G7</f>
        <v>15</v>
      </c>
      <c r="D69" s="1">
        <f>D68+C69</f>
        <v>20</v>
      </c>
      <c r="E69" s="72">
        <f t="shared" ref="E69:E79" si="25">D69/$A$68</f>
        <v>0.02</v>
      </c>
      <c r="G69" s="12">
        <f t="shared" ref="G69:G79" si="26">LN(B69)</f>
        <v>0.69314718055994529</v>
      </c>
      <c r="H69" s="13">
        <f t="shared" ref="H69:H79" si="27">LN(-LN(1-E69))</f>
        <v>-3.9019386579358333</v>
      </c>
      <c r="I69" s="13">
        <f t="shared" ref="I69:I79" si="28">1-EXP(-((B69/$H$81)^$H$80))</f>
        <v>2.0035823532856378E-2</v>
      </c>
      <c r="J69" s="13">
        <f t="shared" ref="J69:J79" si="29">LN(-LN(1-I69))</f>
        <v>-3.9001308674884156</v>
      </c>
      <c r="K69" s="43">
        <f t="shared" ref="K69:K79" si="30">ABS(H69/J69)</f>
        <v>1.0004635204583743</v>
      </c>
    </row>
    <row r="70" spans="1:11" ht="15.75" thickBot="1" x14ac:dyDescent="0.3">
      <c r="B70" s="3">
        <f t="shared" si="23"/>
        <v>3</v>
      </c>
      <c r="C70" s="4">
        <f t="shared" si="24"/>
        <v>25</v>
      </c>
      <c r="D70" s="1">
        <f t="shared" ref="D70:D79" si="31">D69+C70</f>
        <v>45</v>
      </c>
      <c r="E70" s="72">
        <f t="shared" si="25"/>
        <v>4.4999999999999998E-2</v>
      </c>
      <c r="G70" s="12">
        <f t="shared" si="26"/>
        <v>1.0986122886681098</v>
      </c>
      <c r="H70" s="13">
        <f t="shared" si="27"/>
        <v>-3.0781591535785746</v>
      </c>
      <c r="I70" s="13">
        <f t="shared" si="28"/>
        <v>4.463361976904634E-2</v>
      </c>
      <c r="J70" s="13">
        <f t="shared" si="29"/>
        <v>-3.0865245815585709</v>
      </c>
      <c r="K70" s="43">
        <f t="shared" si="30"/>
        <v>0.99728969338848672</v>
      </c>
    </row>
    <row r="71" spans="1:11" ht="15.75" thickBot="1" x14ac:dyDescent="0.3">
      <c r="B71" s="3">
        <f t="shared" si="23"/>
        <v>4</v>
      </c>
      <c r="C71" s="4">
        <f t="shared" si="24"/>
        <v>33</v>
      </c>
      <c r="D71" s="1">
        <f t="shared" si="31"/>
        <v>78</v>
      </c>
      <c r="E71" s="72">
        <f t="shared" si="25"/>
        <v>7.8E-2</v>
      </c>
      <c r="G71" s="12">
        <f t="shared" si="26"/>
        <v>1.3862943611198906</v>
      </c>
      <c r="H71" s="13">
        <f t="shared" si="27"/>
        <v>-2.510716204191521</v>
      </c>
      <c r="I71" s="13">
        <f t="shared" si="28"/>
        <v>7.8108977155112114E-2</v>
      </c>
      <c r="J71" s="13">
        <f t="shared" si="29"/>
        <v>-2.5092617349768274</v>
      </c>
      <c r="K71" s="43">
        <f t="shared" si="30"/>
        <v>1.0005796402959561</v>
      </c>
    </row>
    <row r="72" spans="1:11" ht="15.75" thickBot="1" x14ac:dyDescent="0.3">
      <c r="B72" s="3">
        <f t="shared" si="23"/>
        <v>5</v>
      </c>
      <c r="C72" s="4">
        <f t="shared" si="24"/>
        <v>42</v>
      </c>
      <c r="D72" s="1">
        <f t="shared" si="31"/>
        <v>120</v>
      </c>
      <c r="E72" s="72">
        <f t="shared" si="25"/>
        <v>0.12</v>
      </c>
      <c r="G72" s="12">
        <f t="shared" si="26"/>
        <v>1.6094379124341003</v>
      </c>
      <c r="H72" s="13">
        <f t="shared" si="27"/>
        <v>-2.0570276481998131</v>
      </c>
      <c r="I72" s="13">
        <f t="shared" si="28"/>
        <v>0.11949765903728282</v>
      </c>
      <c r="J72" s="13">
        <f t="shared" si="29"/>
        <v>-2.0615018849097337</v>
      </c>
      <c r="K72" s="43">
        <f t="shared" si="30"/>
        <v>0.99782962278973786</v>
      </c>
    </row>
    <row r="73" spans="1:11" ht="15.75" thickBot="1" x14ac:dyDescent="0.3">
      <c r="B73" s="3">
        <f t="shared" si="23"/>
        <v>6</v>
      </c>
      <c r="C73" s="4">
        <f t="shared" si="24"/>
        <v>48</v>
      </c>
      <c r="D73" s="1">
        <f t="shared" si="31"/>
        <v>168</v>
      </c>
      <c r="E73" s="72">
        <f t="shared" si="25"/>
        <v>0.16800000000000001</v>
      </c>
      <c r="G73" s="12">
        <f t="shared" si="26"/>
        <v>1.791759469228055</v>
      </c>
      <c r="H73" s="13">
        <f t="shared" si="27"/>
        <v>-1.6932389671492738</v>
      </c>
      <c r="I73" s="13">
        <f t="shared" si="28"/>
        <v>0.16763058518955076</v>
      </c>
      <c r="J73" s="13">
        <f t="shared" si="29"/>
        <v>-1.6956554490469844</v>
      </c>
      <c r="K73" s="43">
        <f t="shared" si="30"/>
        <v>0.99857489804366284</v>
      </c>
    </row>
    <row r="74" spans="1:11" ht="15.75" thickBot="1" x14ac:dyDescent="0.3">
      <c r="B74" s="3">
        <f t="shared" si="23"/>
        <v>7</v>
      </c>
      <c r="C74" s="4">
        <f t="shared" si="24"/>
        <v>53</v>
      </c>
      <c r="D74" s="1">
        <f t="shared" si="31"/>
        <v>221</v>
      </c>
      <c r="E74" s="72">
        <f t="shared" si="25"/>
        <v>0.221</v>
      </c>
      <c r="G74" s="12">
        <f t="shared" si="26"/>
        <v>1.9459101490553132</v>
      </c>
      <c r="H74" s="13">
        <f t="shared" si="27"/>
        <v>-1.3873179523651573</v>
      </c>
      <c r="I74" s="13">
        <f t="shared" si="28"/>
        <v>0.22119097466307691</v>
      </c>
      <c r="J74" s="13">
        <f t="shared" si="29"/>
        <v>-1.3863366949056086</v>
      </c>
      <c r="K74" s="43">
        <f t="shared" si="30"/>
        <v>1.0007078060208279</v>
      </c>
    </row>
    <row r="75" spans="1:11" ht="15.75" thickBot="1" x14ac:dyDescent="0.3">
      <c r="B75" s="3">
        <f t="shared" si="23"/>
        <v>8</v>
      </c>
      <c r="C75" s="4">
        <f t="shared" si="24"/>
        <v>58</v>
      </c>
      <c r="D75" s="1">
        <f t="shared" si="31"/>
        <v>279</v>
      </c>
      <c r="E75" s="72">
        <f t="shared" si="25"/>
        <v>0.27900000000000003</v>
      </c>
      <c r="G75" s="12">
        <f t="shared" si="26"/>
        <v>2.0794415416798357</v>
      </c>
      <c r="H75" s="13">
        <f t="shared" si="27"/>
        <v>-1.1174399977581237</v>
      </c>
      <c r="I75" s="13">
        <f t="shared" si="28"/>
        <v>0.27877539947905505</v>
      </c>
      <c r="J75" s="13">
        <f t="shared" si="29"/>
        <v>-1.1183926024652411</v>
      </c>
      <c r="K75" s="43">
        <f t="shared" si="30"/>
        <v>0.9991482376537385</v>
      </c>
    </row>
    <row r="76" spans="1:11" ht="15.75" thickBot="1" x14ac:dyDescent="0.3">
      <c r="B76" s="3">
        <f t="shared" si="23"/>
        <v>9</v>
      </c>
      <c r="C76" s="4">
        <f t="shared" si="24"/>
        <v>60</v>
      </c>
      <c r="D76" s="1">
        <f t="shared" si="31"/>
        <v>339</v>
      </c>
      <c r="E76" s="72">
        <f t="shared" si="25"/>
        <v>0.33900000000000002</v>
      </c>
      <c r="G76" s="12">
        <f t="shared" si="26"/>
        <v>2.1972245773362196</v>
      </c>
      <c r="H76" s="13">
        <f t="shared" si="27"/>
        <v>-0.88188582900235546</v>
      </c>
      <c r="I76" s="13">
        <f t="shared" si="28"/>
        <v>0.33895530494985571</v>
      </c>
      <c r="J76" s="13">
        <f t="shared" si="29"/>
        <v>-0.88204916311714165</v>
      </c>
      <c r="K76" s="43">
        <f t="shared" si="30"/>
        <v>0.99981482425060186</v>
      </c>
    </row>
    <row r="77" spans="1:11" ht="15.75" thickBot="1" x14ac:dyDescent="0.3">
      <c r="B77" s="3">
        <f t="shared" si="23"/>
        <v>10</v>
      </c>
      <c r="C77" s="4">
        <f t="shared" si="24"/>
        <v>61</v>
      </c>
      <c r="D77" s="1">
        <f t="shared" si="31"/>
        <v>400</v>
      </c>
      <c r="E77" s="72">
        <f t="shared" si="25"/>
        <v>0.4</v>
      </c>
      <c r="G77" s="12">
        <f t="shared" si="26"/>
        <v>2.3025850929940459</v>
      </c>
      <c r="H77" s="13">
        <f t="shared" si="27"/>
        <v>-0.67172699209212194</v>
      </c>
      <c r="I77" s="13">
        <f t="shared" si="28"/>
        <v>0.40033546914628115</v>
      </c>
      <c r="J77" s="13">
        <f t="shared" si="29"/>
        <v>-0.67063275239814768</v>
      </c>
      <c r="K77" s="43">
        <f t="shared" si="30"/>
        <v>1.0016316526296416</v>
      </c>
    </row>
    <row r="78" spans="1:11" ht="15.75" thickBot="1" x14ac:dyDescent="0.3">
      <c r="B78" s="3">
        <f t="shared" si="23"/>
        <v>11</v>
      </c>
      <c r="C78" s="4">
        <f t="shared" si="24"/>
        <v>61</v>
      </c>
      <c r="D78" s="1">
        <f t="shared" si="31"/>
        <v>461</v>
      </c>
      <c r="E78" s="72">
        <f t="shared" si="25"/>
        <v>0.46100000000000002</v>
      </c>
      <c r="G78" s="12">
        <f t="shared" si="26"/>
        <v>2.3978952727983707</v>
      </c>
      <c r="H78" s="13">
        <f t="shared" si="27"/>
        <v>-0.48120257104301867</v>
      </c>
      <c r="I78" s="13">
        <f t="shared" si="28"/>
        <v>0.46160623696622671</v>
      </c>
      <c r="J78" s="13">
        <f t="shared" si="29"/>
        <v>-0.47938334560278911</v>
      </c>
      <c r="K78" s="43">
        <f t="shared" si="30"/>
        <v>1.0037949283322349</v>
      </c>
    </row>
    <row r="79" spans="1:11" ht="15.75" thickBot="1" x14ac:dyDescent="0.3">
      <c r="B79" s="3">
        <f t="shared" si="23"/>
        <v>12</v>
      </c>
      <c r="C79" s="4">
        <f t="shared" si="24"/>
        <v>59</v>
      </c>
      <c r="D79" s="1">
        <f t="shared" si="31"/>
        <v>520</v>
      </c>
      <c r="E79" s="72">
        <f t="shared" si="25"/>
        <v>0.52</v>
      </c>
      <c r="G79" s="12">
        <f t="shared" si="26"/>
        <v>2.4849066497880004</v>
      </c>
      <c r="H79" s="13">
        <f t="shared" si="27"/>
        <v>-0.30928824705301156</v>
      </c>
      <c r="I79" s="13">
        <f t="shared" si="28"/>
        <v>0.52158699975896883</v>
      </c>
      <c r="J79" s="13">
        <f t="shared" si="29"/>
        <v>-0.30478631653539828</v>
      </c>
      <c r="K79" s="43">
        <f t="shared" si="30"/>
        <v>1.0147707763550153</v>
      </c>
    </row>
    <row r="80" spans="1:11" ht="15.75" thickBot="1" x14ac:dyDescent="0.3">
      <c r="G80" s="47" t="s">
        <v>34</v>
      </c>
      <c r="H80" s="44">
        <f>2.0066</f>
        <v>2.0066000000000002</v>
      </c>
      <c r="J80" s="47" t="s">
        <v>38</v>
      </c>
      <c r="K80" s="44">
        <f>AVERAGE(K68:K79)</f>
        <v>1.0012929246722413</v>
      </c>
    </row>
    <row r="81" spans="1:12" ht="15.75" thickBot="1" x14ac:dyDescent="0.3">
      <c r="G81" s="47" t="s">
        <v>35</v>
      </c>
      <c r="H81" s="45">
        <f>EXP(5.291/H80)</f>
        <v>13.968412978952239</v>
      </c>
      <c r="J81" s="47" t="s">
        <v>39</v>
      </c>
      <c r="K81" s="46">
        <f>_xlfn.STDEV.S(K68:K79)</f>
        <v>4.5915511840680474E-3</v>
      </c>
    </row>
    <row r="82" spans="1:12" ht="15.75" thickBot="1" x14ac:dyDescent="0.3">
      <c r="G82" s="47" t="s">
        <v>36</v>
      </c>
      <c r="H82" s="45">
        <v>0.88619999999999999</v>
      </c>
    </row>
    <row r="83" spans="1:12" ht="15.75" thickBot="1" x14ac:dyDescent="0.3">
      <c r="G83" s="47" t="s">
        <v>37</v>
      </c>
      <c r="H83" s="46">
        <f>H81*H82</f>
        <v>12.378807581947473</v>
      </c>
    </row>
    <row r="84" spans="1:12" ht="15.75" thickBot="1" x14ac:dyDescent="0.3"/>
    <row r="85" spans="1:12" ht="15.75" thickBot="1" x14ac:dyDescent="0.3">
      <c r="A85" s="37" t="s">
        <v>13</v>
      </c>
    </row>
    <row r="86" spans="1:12" ht="15.75" thickBot="1" x14ac:dyDescent="0.3">
      <c r="A86" s="38" t="s">
        <v>16</v>
      </c>
      <c r="B86" s="37" t="s">
        <v>26</v>
      </c>
      <c r="C86" s="37" t="s">
        <v>15</v>
      </c>
      <c r="D86" s="37" t="s">
        <v>27</v>
      </c>
      <c r="E86" s="40" t="s">
        <v>28</v>
      </c>
      <c r="G86" s="36" t="s">
        <v>29</v>
      </c>
      <c r="H86" s="36" t="s">
        <v>30</v>
      </c>
      <c r="I86" s="36" t="s">
        <v>31</v>
      </c>
      <c r="J86" s="36" t="s">
        <v>32</v>
      </c>
      <c r="K86" s="39" t="s">
        <v>33</v>
      </c>
    </row>
    <row r="87" spans="1:12" ht="15.75" thickBot="1" x14ac:dyDescent="0.3">
      <c r="A87" s="38">
        <v>1000</v>
      </c>
      <c r="B87" s="3">
        <f>B6</f>
        <v>1</v>
      </c>
      <c r="C87" s="4">
        <f>I6</f>
        <v>78</v>
      </c>
      <c r="D87" s="4">
        <f>C87</f>
        <v>78</v>
      </c>
      <c r="E87" s="72">
        <f>D87/$A$87</f>
        <v>7.8E-2</v>
      </c>
      <c r="G87" s="12">
        <f>LN(B87)</f>
        <v>0</v>
      </c>
      <c r="H87" s="13">
        <f>LN(-LN(1-E87))</f>
        <v>-2.510716204191521</v>
      </c>
      <c r="I87" s="13">
        <f>1-EXP(-((B87/$H$100)^$H$99))</f>
        <v>7.7986239327413887E-2</v>
      </c>
      <c r="J87" s="13">
        <f>LN(-LN(1-I87))</f>
        <v>-2.5108999999999999</v>
      </c>
      <c r="K87" s="43">
        <f>ABS(H87/J87)</f>
        <v>0.9999268008250114</v>
      </c>
    </row>
    <row r="88" spans="1:12" ht="15.75" thickBot="1" x14ac:dyDescent="0.3">
      <c r="B88" s="3">
        <f t="shared" ref="B88:B98" si="32">B7</f>
        <v>2</v>
      </c>
      <c r="C88" s="4">
        <f t="shared" ref="C88:C98" si="33">I7</f>
        <v>115</v>
      </c>
      <c r="D88" s="1">
        <f>D87+C88</f>
        <v>193</v>
      </c>
      <c r="E88" s="72">
        <f t="shared" ref="E88:E98" si="34">D88/$A$87</f>
        <v>0.193</v>
      </c>
      <c r="G88" s="12">
        <f t="shared" ref="G88:G98" si="35">LN(B88)</f>
        <v>0.69314718055994529</v>
      </c>
      <c r="H88" s="13">
        <f t="shared" ref="H88:H98" si="36">LN(-LN(1-E88))</f>
        <v>-1.5397644226301408</v>
      </c>
      <c r="I88" s="13">
        <f t="shared" ref="I88:I98" si="37">1-EXP(-((B88/$H$100)^$H$99))</f>
        <v>0.19304168759298534</v>
      </c>
      <c r="J88" s="13">
        <f t="shared" ref="J88:J98" si="38">LN(-LN(1-I88))</f>
        <v>-1.5395235411632922</v>
      </c>
      <c r="K88" s="43">
        <f t="shared" ref="K88:K98" si="39">ABS(H88/J88)</f>
        <v>1.0001564649454251</v>
      </c>
    </row>
    <row r="89" spans="1:12" ht="15.75" thickBot="1" x14ac:dyDescent="0.3">
      <c r="B89" s="3">
        <f t="shared" si="32"/>
        <v>3</v>
      </c>
      <c r="C89" s="4">
        <f t="shared" si="33"/>
        <v>122</v>
      </c>
      <c r="D89" s="1">
        <f t="shared" ref="D89:D98" si="40">D88+C89</f>
        <v>315</v>
      </c>
      <c r="E89" s="72">
        <f t="shared" si="34"/>
        <v>0.315</v>
      </c>
      <c r="G89" s="12">
        <f t="shared" si="35"/>
        <v>1.0986122886681098</v>
      </c>
      <c r="H89" s="13">
        <f t="shared" si="36"/>
        <v>-0.97197142441187834</v>
      </c>
      <c r="I89" s="13">
        <f t="shared" si="37"/>
        <v>0.31517281439177292</v>
      </c>
      <c r="J89" s="13">
        <f t="shared" si="38"/>
        <v>-0.97130473866051092</v>
      </c>
      <c r="K89" s="43">
        <f t="shared" si="39"/>
        <v>1.0006863816522575</v>
      </c>
    </row>
    <row r="90" spans="1:12" ht="15.75" thickBot="1" x14ac:dyDescent="0.3">
      <c r="B90" s="3">
        <f t="shared" si="32"/>
        <v>4</v>
      </c>
      <c r="C90" s="4">
        <f t="shared" si="33"/>
        <v>118</v>
      </c>
      <c r="D90" s="1">
        <f t="shared" si="40"/>
        <v>433</v>
      </c>
      <c r="E90" s="72">
        <f t="shared" si="34"/>
        <v>0.433</v>
      </c>
      <c r="G90" s="12">
        <f t="shared" si="35"/>
        <v>1.3862943611198906</v>
      </c>
      <c r="H90" s="13">
        <f t="shared" si="36"/>
        <v>-0.56669784994522421</v>
      </c>
      <c r="I90" s="13">
        <f t="shared" si="37"/>
        <v>0.43253390856661589</v>
      </c>
      <c r="J90" s="13">
        <f t="shared" si="38"/>
        <v>-0.56814708232658517</v>
      </c>
      <c r="K90" s="43">
        <f t="shared" si="39"/>
        <v>0.99744919506507668</v>
      </c>
    </row>
    <row r="91" spans="1:12" ht="15.75" thickBot="1" x14ac:dyDescent="0.3">
      <c r="B91" s="3">
        <f t="shared" si="32"/>
        <v>5</v>
      </c>
      <c r="C91" s="4">
        <f t="shared" si="33"/>
        <v>106</v>
      </c>
      <c r="D91" s="1">
        <f t="shared" si="40"/>
        <v>539</v>
      </c>
      <c r="E91" s="72">
        <f t="shared" si="34"/>
        <v>0.53900000000000003</v>
      </c>
      <c r="G91" s="12">
        <f t="shared" si="35"/>
        <v>1.6094379124341003</v>
      </c>
      <c r="H91" s="13">
        <f t="shared" si="36"/>
        <v>-0.25572196667074448</v>
      </c>
      <c r="I91" s="13">
        <f t="shared" si="37"/>
        <v>0.53910290500617264</v>
      </c>
      <c r="J91" s="13">
        <f t="shared" si="38"/>
        <v>-0.25543370951485145</v>
      </c>
      <c r="K91" s="43">
        <f t="shared" si="39"/>
        <v>1.0011285008405528</v>
      </c>
    </row>
    <row r="92" spans="1:12" ht="15.75" thickBot="1" x14ac:dyDescent="0.3">
      <c r="B92" s="3">
        <f t="shared" si="32"/>
        <v>6</v>
      </c>
      <c r="C92" s="4">
        <f t="shared" si="33"/>
        <v>93</v>
      </c>
      <c r="D92" s="1">
        <f t="shared" si="40"/>
        <v>632</v>
      </c>
      <c r="E92" s="72">
        <f t="shared" si="34"/>
        <v>0.63200000000000001</v>
      </c>
      <c r="G92" s="48">
        <f t="shared" si="35"/>
        <v>1.791759469228055</v>
      </c>
      <c r="H92" s="49">
        <f t="shared" si="36"/>
        <v>-3.2771287879401073E-4</v>
      </c>
      <c r="I92" s="49">
        <f t="shared" si="37"/>
        <v>0.63214694320687492</v>
      </c>
      <c r="J92" s="49">
        <f t="shared" si="38"/>
        <v>7.1720176196381701E-5</v>
      </c>
      <c r="K92" s="50">
        <f t="shared" si="39"/>
        <v>4.569326180915656</v>
      </c>
      <c r="L92" s="157" t="s">
        <v>129</v>
      </c>
    </row>
    <row r="93" spans="1:12" ht="15.75" thickBot="1" x14ac:dyDescent="0.3">
      <c r="B93" s="3">
        <f t="shared" si="32"/>
        <v>7</v>
      </c>
      <c r="C93" s="4">
        <f t="shared" si="33"/>
        <v>79</v>
      </c>
      <c r="D93" s="1">
        <f t="shared" si="40"/>
        <v>711</v>
      </c>
      <c r="E93" s="72">
        <f t="shared" si="34"/>
        <v>0.71099999999999997</v>
      </c>
      <c r="G93" s="12">
        <f t="shared" si="35"/>
        <v>1.9459101490553132</v>
      </c>
      <c r="H93" s="13">
        <f t="shared" si="36"/>
        <v>0.21618225027999141</v>
      </c>
      <c r="I93" s="13">
        <f t="shared" si="37"/>
        <v>0.71096994864946461</v>
      </c>
      <c r="J93" s="13">
        <f t="shared" si="38"/>
        <v>0.21609848288611638</v>
      </c>
      <c r="K93" s="43">
        <f t="shared" si="39"/>
        <v>1.0003876352705316</v>
      </c>
    </row>
    <row r="94" spans="1:12" ht="15.75" thickBot="1" x14ac:dyDescent="0.3">
      <c r="B94" s="3">
        <f t="shared" si="32"/>
        <v>8</v>
      </c>
      <c r="C94" s="4">
        <f t="shared" si="33"/>
        <v>65</v>
      </c>
      <c r="D94" s="1">
        <f t="shared" si="40"/>
        <v>776</v>
      </c>
      <c r="E94" s="72">
        <f t="shared" si="34"/>
        <v>0.77600000000000002</v>
      </c>
      <c r="G94" s="12">
        <f t="shared" si="35"/>
        <v>2.0794415416798357</v>
      </c>
      <c r="H94" s="13">
        <f t="shared" si="36"/>
        <v>0.40286788967247461</v>
      </c>
      <c r="I94" s="13">
        <f t="shared" si="37"/>
        <v>0.77612113366355351</v>
      </c>
      <c r="J94" s="13">
        <f t="shared" si="38"/>
        <v>0.40322937651012219</v>
      </c>
      <c r="K94" s="43">
        <f t="shared" si="39"/>
        <v>0.99910352057983431</v>
      </c>
    </row>
    <row r="95" spans="1:12" ht="15.75" thickBot="1" x14ac:dyDescent="0.3">
      <c r="B95" s="3">
        <f t="shared" si="32"/>
        <v>9</v>
      </c>
      <c r="C95" s="4">
        <f t="shared" si="33"/>
        <v>53</v>
      </c>
      <c r="D95" s="1">
        <f t="shared" si="40"/>
        <v>829</v>
      </c>
      <c r="E95" s="72">
        <f t="shared" si="34"/>
        <v>0.82899999999999996</v>
      </c>
      <c r="G95" s="12">
        <f t="shared" si="35"/>
        <v>2.1972245773362196</v>
      </c>
      <c r="H95" s="13">
        <f t="shared" si="36"/>
        <v>0.56876903881688667</v>
      </c>
      <c r="I95" s="13">
        <f t="shared" si="37"/>
        <v>0.82885546083852146</v>
      </c>
      <c r="J95" s="13">
        <f t="shared" si="38"/>
        <v>0.56829052267897795</v>
      </c>
      <c r="K95" s="43">
        <f t="shared" si="39"/>
        <v>1.0008420273061267</v>
      </c>
    </row>
    <row r="96" spans="1:12" ht="15.75" thickBot="1" x14ac:dyDescent="0.3">
      <c r="B96" s="3">
        <f t="shared" si="32"/>
        <v>10</v>
      </c>
      <c r="C96" s="4">
        <f t="shared" si="33"/>
        <v>42</v>
      </c>
      <c r="D96" s="1">
        <f t="shared" si="40"/>
        <v>871</v>
      </c>
      <c r="E96" s="72">
        <f t="shared" si="34"/>
        <v>0.871</v>
      </c>
      <c r="G96" s="12">
        <f t="shared" si="35"/>
        <v>2.3025850929940459</v>
      </c>
      <c r="H96" s="13">
        <f t="shared" si="36"/>
        <v>0.71683581353651127</v>
      </c>
      <c r="I96" s="13">
        <f t="shared" si="37"/>
        <v>0.87076395578704224</v>
      </c>
      <c r="J96" s="13">
        <f t="shared" si="38"/>
        <v>0.71594274932185575</v>
      </c>
      <c r="K96" s="43">
        <f t="shared" si="39"/>
        <v>1.0012473961297903</v>
      </c>
    </row>
    <row r="97" spans="1:11" ht="15.75" thickBot="1" x14ac:dyDescent="0.3">
      <c r="B97" s="3">
        <f t="shared" si="32"/>
        <v>11</v>
      </c>
      <c r="C97" s="4">
        <f t="shared" si="33"/>
        <v>32</v>
      </c>
      <c r="D97" s="1">
        <f t="shared" si="40"/>
        <v>903</v>
      </c>
      <c r="E97" s="72">
        <f t="shared" si="34"/>
        <v>0.90300000000000002</v>
      </c>
      <c r="G97" s="12">
        <f t="shared" si="35"/>
        <v>2.3978952727983707</v>
      </c>
      <c r="H97" s="13">
        <f t="shared" si="36"/>
        <v>0.84717398149113909</v>
      </c>
      <c r="I97" s="13">
        <f t="shared" si="37"/>
        <v>0.90352792818285588</v>
      </c>
      <c r="J97" s="13">
        <f t="shared" si="38"/>
        <v>0.84951043529963677</v>
      </c>
      <c r="K97" s="43">
        <f t="shared" si="39"/>
        <v>0.99724964672426475</v>
      </c>
    </row>
    <row r="98" spans="1:11" ht="15.75" thickBot="1" x14ac:dyDescent="0.3">
      <c r="B98" s="3">
        <f t="shared" si="32"/>
        <v>12</v>
      </c>
      <c r="C98" s="4">
        <f t="shared" si="33"/>
        <v>26</v>
      </c>
      <c r="D98" s="1">
        <f t="shared" si="40"/>
        <v>929</v>
      </c>
      <c r="E98" s="72">
        <f t="shared" si="34"/>
        <v>0.92900000000000005</v>
      </c>
      <c r="G98" s="12">
        <f t="shared" si="35"/>
        <v>2.4849066497880004</v>
      </c>
      <c r="H98" s="13">
        <f t="shared" si="36"/>
        <v>0.9726995722539632</v>
      </c>
      <c r="I98" s="13">
        <f t="shared" si="37"/>
        <v>0.92876474600106917</v>
      </c>
      <c r="J98" s="13">
        <f t="shared" si="38"/>
        <v>0.97144817901290392</v>
      </c>
      <c r="K98" s="43">
        <f t="shared" si="39"/>
        <v>1.0012881729237795</v>
      </c>
    </row>
    <row r="99" spans="1:11" ht="15.75" thickBot="1" x14ac:dyDescent="0.3">
      <c r="G99" s="47" t="s">
        <v>34</v>
      </c>
      <c r="H99" s="44">
        <v>1.4014</v>
      </c>
      <c r="J99" s="47" t="s">
        <v>38</v>
      </c>
      <c r="K99" s="44">
        <f>AVERAGE(K87:K91,K93:K98)</f>
        <v>0.99995143111478635</v>
      </c>
    </row>
    <row r="100" spans="1:11" ht="15.75" thickBot="1" x14ac:dyDescent="0.3">
      <c r="G100" s="47" t="s">
        <v>35</v>
      </c>
      <c r="H100" s="45">
        <f>EXP(2.5109/H99)</f>
        <v>5.9996929427387009</v>
      </c>
      <c r="J100" s="47" t="s">
        <v>39</v>
      </c>
      <c r="K100" s="46">
        <f>_xlfn.STDEV.S(K87:K91,K93:K98)</f>
        <v>1.4386767182687451E-3</v>
      </c>
    </row>
    <row r="101" spans="1:11" ht="15.75" thickBot="1" x14ac:dyDescent="0.3">
      <c r="G101" s="47" t="s">
        <v>36</v>
      </c>
      <c r="H101" s="45">
        <v>0.91139999999999999</v>
      </c>
    </row>
    <row r="102" spans="1:11" ht="15.75" thickBot="1" x14ac:dyDescent="0.3">
      <c r="G102" s="47" t="s">
        <v>37</v>
      </c>
      <c r="H102" s="46">
        <f>H100*H101</f>
        <v>5.4681201480120523</v>
      </c>
    </row>
    <row r="103" spans="1:11" ht="15.75" thickBot="1" x14ac:dyDescent="0.3"/>
    <row r="104" spans="1:11" ht="15.75" thickBot="1" x14ac:dyDescent="0.3">
      <c r="A104" s="37" t="s">
        <v>14</v>
      </c>
    </row>
    <row r="105" spans="1:11" ht="15.75" thickBot="1" x14ac:dyDescent="0.3">
      <c r="A105" s="38" t="s">
        <v>16</v>
      </c>
      <c r="B105" s="37" t="s">
        <v>26</v>
      </c>
      <c r="C105" s="37" t="s">
        <v>15</v>
      </c>
      <c r="D105" s="37" t="s">
        <v>27</v>
      </c>
      <c r="E105" s="40" t="s">
        <v>28</v>
      </c>
      <c r="G105" s="36" t="s">
        <v>29</v>
      </c>
      <c r="H105" s="36" t="s">
        <v>30</v>
      </c>
      <c r="I105" s="36" t="s">
        <v>31</v>
      </c>
      <c r="J105" s="36" t="s">
        <v>32</v>
      </c>
      <c r="K105" s="39" t="s">
        <v>33</v>
      </c>
    </row>
    <row r="106" spans="1:11" ht="15.75" thickBot="1" x14ac:dyDescent="0.3">
      <c r="A106" s="38">
        <v>1000</v>
      </c>
      <c r="B106" s="3">
        <f>B6</f>
        <v>1</v>
      </c>
      <c r="C106" s="4">
        <f>K6</f>
        <v>0</v>
      </c>
      <c r="D106" s="4">
        <f>C106</f>
        <v>0</v>
      </c>
      <c r="E106" s="72">
        <f>D106/$A$106</f>
        <v>0</v>
      </c>
      <c r="G106" s="52">
        <f>LN(B106)</f>
        <v>0</v>
      </c>
      <c r="H106" s="53" t="e">
        <f>LN(-LN(1-E106))</f>
        <v>#NUM!</v>
      </c>
      <c r="I106" s="53"/>
      <c r="J106" s="53"/>
      <c r="K106" s="54"/>
    </row>
    <row r="107" spans="1:11" ht="15.75" thickBot="1" x14ac:dyDescent="0.3">
      <c r="B107" s="3">
        <f t="shared" ref="B107:B117" si="41">B7</f>
        <v>2</v>
      </c>
      <c r="C107" s="4">
        <f t="shared" ref="C107:C117" si="42">K7</f>
        <v>0</v>
      </c>
      <c r="D107" s="1">
        <f>D106+C107</f>
        <v>0</v>
      </c>
      <c r="E107" s="72">
        <f t="shared" ref="E107:E117" si="43">D107/$A$106</f>
        <v>0</v>
      </c>
      <c r="G107" s="52">
        <f t="shared" ref="G107:G117" si="44">LN(B107)</f>
        <v>0.69314718055994529</v>
      </c>
      <c r="H107" s="53" t="e">
        <f t="shared" ref="H107:H117" si="45">LN(-LN(1-E107))</f>
        <v>#NUM!</v>
      </c>
      <c r="I107" s="53"/>
      <c r="J107" s="53"/>
      <c r="K107" s="54"/>
    </row>
    <row r="108" spans="1:11" ht="15.75" thickBot="1" x14ac:dyDescent="0.3">
      <c r="B108" s="3">
        <f t="shared" si="41"/>
        <v>3</v>
      </c>
      <c r="C108" s="4">
        <f t="shared" si="42"/>
        <v>0</v>
      </c>
      <c r="D108" s="1">
        <f t="shared" ref="D108:D117" si="46">D107+C108</f>
        <v>0</v>
      </c>
      <c r="E108" s="72">
        <f t="shared" si="43"/>
        <v>0</v>
      </c>
      <c r="G108" s="52">
        <f t="shared" si="44"/>
        <v>1.0986122886681098</v>
      </c>
      <c r="H108" s="53" t="e">
        <f t="shared" si="45"/>
        <v>#NUM!</v>
      </c>
      <c r="I108" s="53"/>
      <c r="J108" s="53"/>
      <c r="K108" s="54"/>
    </row>
    <row r="109" spans="1:11" ht="15.75" thickBot="1" x14ac:dyDescent="0.3">
      <c r="B109" s="3">
        <f t="shared" si="41"/>
        <v>4</v>
      </c>
      <c r="C109" s="4">
        <f t="shared" si="42"/>
        <v>0</v>
      </c>
      <c r="D109" s="1">
        <f t="shared" si="46"/>
        <v>0</v>
      </c>
      <c r="E109" s="72">
        <f t="shared" si="43"/>
        <v>0</v>
      </c>
      <c r="G109" s="52">
        <f t="shared" si="44"/>
        <v>1.3862943611198906</v>
      </c>
      <c r="H109" s="53" t="e">
        <f t="shared" si="45"/>
        <v>#NUM!</v>
      </c>
      <c r="I109" s="53"/>
      <c r="J109" s="53"/>
      <c r="K109" s="54"/>
    </row>
    <row r="110" spans="1:11" ht="15.75" thickBot="1" x14ac:dyDescent="0.3">
      <c r="B110" s="3">
        <f t="shared" si="41"/>
        <v>5</v>
      </c>
      <c r="C110" s="4">
        <f t="shared" si="42"/>
        <v>1</v>
      </c>
      <c r="D110" s="1">
        <f t="shared" si="46"/>
        <v>1</v>
      </c>
      <c r="E110" s="72">
        <f t="shared" si="43"/>
        <v>1E-3</v>
      </c>
      <c r="G110" s="12">
        <f t="shared" si="44"/>
        <v>1.6094379124341003</v>
      </c>
      <c r="H110" s="13">
        <f t="shared" si="45"/>
        <v>-6.9072550705237159</v>
      </c>
      <c r="I110" s="51">
        <f t="shared" ref="I110:I117" si="47">1-EXP(-((B110/$H$119)^$H$118))</f>
        <v>8.2190018099315143E-4</v>
      </c>
      <c r="J110" s="51">
        <f t="shared" ref="J110:J117" si="48">LN(-LN(1-I110))</f>
        <v>-7.1034805137034871</v>
      </c>
      <c r="K110" s="43">
        <f>ABS(H110/J110)</f>
        <v>0.97237615520993859</v>
      </c>
    </row>
    <row r="111" spans="1:11" ht="15.75" thickBot="1" x14ac:dyDescent="0.3">
      <c r="B111" s="3">
        <f t="shared" si="41"/>
        <v>6</v>
      </c>
      <c r="C111" s="4">
        <f t="shared" si="42"/>
        <v>1</v>
      </c>
      <c r="D111" s="1">
        <f t="shared" si="46"/>
        <v>2</v>
      </c>
      <c r="E111" s="72">
        <f t="shared" si="43"/>
        <v>2E-3</v>
      </c>
      <c r="G111" s="12">
        <f t="shared" si="44"/>
        <v>1.791759469228055</v>
      </c>
      <c r="H111" s="13">
        <f t="shared" si="45"/>
        <v>-6.2136072640874609</v>
      </c>
      <c r="I111" s="51">
        <f t="shared" si="47"/>
        <v>2.3005518302067207E-3</v>
      </c>
      <c r="J111" s="51">
        <f t="shared" si="48"/>
        <v>-6.0734548785961273</v>
      </c>
      <c r="K111" s="43">
        <f t="shared" ref="K111:K117" si="49">ABS(H111/J111)</f>
        <v>1.0230762207496189</v>
      </c>
    </row>
    <row r="112" spans="1:11" ht="15.75" thickBot="1" x14ac:dyDescent="0.3">
      <c r="B112" s="3">
        <f t="shared" si="41"/>
        <v>7</v>
      </c>
      <c r="C112" s="4">
        <f t="shared" si="42"/>
        <v>3</v>
      </c>
      <c r="D112" s="1">
        <f t="shared" si="46"/>
        <v>5</v>
      </c>
      <c r="E112" s="72">
        <f t="shared" si="43"/>
        <v>5.0000000000000001E-3</v>
      </c>
      <c r="G112" s="12">
        <f t="shared" si="44"/>
        <v>1.9459101490553132</v>
      </c>
      <c r="H112" s="13">
        <f t="shared" si="45"/>
        <v>-5.2958121425350253</v>
      </c>
      <c r="I112" s="51">
        <f t="shared" si="47"/>
        <v>5.4872364737097445E-3</v>
      </c>
      <c r="J112" s="51">
        <f t="shared" si="48"/>
        <v>-5.2025806129120129</v>
      </c>
      <c r="K112" s="43">
        <f t="shared" si="49"/>
        <v>1.0179202470004263</v>
      </c>
    </row>
    <row r="113" spans="2:11" ht="15.75" thickBot="1" x14ac:dyDescent="0.3">
      <c r="B113" s="3">
        <f t="shared" si="41"/>
        <v>8</v>
      </c>
      <c r="C113" s="4">
        <f t="shared" si="42"/>
        <v>6</v>
      </c>
      <c r="D113" s="1">
        <f t="shared" si="46"/>
        <v>11</v>
      </c>
      <c r="E113" s="72">
        <f t="shared" si="43"/>
        <v>1.0999999999999999E-2</v>
      </c>
      <c r="G113" s="12">
        <f t="shared" si="44"/>
        <v>2.0794415416798357</v>
      </c>
      <c r="H113" s="13">
        <f t="shared" si="45"/>
        <v>-4.5043346301887093</v>
      </c>
      <c r="I113" s="51">
        <f t="shared" si="47"/>
        <v>1.1631490744495987E-2</v>
      </c>
      <c r="J113" s="51">
        <f t="shared" si="48"/>
        <v>-4.4481950102797683</v>
      </c>
      <c r="K113" s="43">
        <f t="shared" si="49"/>
        <v>1.0126207641030132</v>
      </c>
    </row>
    <row r="114" spans="2:11" ht="15.75" thickBot="1" x14ac:dyDescent="0.3">
      <c r="B114" s="3">
        <f t="shared" si="41"/>
        <v>9</v>
      </c>
      <c r="C114" s="4">
        <f t="shared" si="42"/>
        <v>11</v>
      </c>
      <c r="D114" s="1">
        <f t="shared" si="46"/>
        <v>22</v>
      </c>
      <c r="E114" s="72">
        <f t="shared" si="43"/>
        <v>2.1999999999999999E-2</v>
      </c>
      <c r="G114" s="12">
        <f t="shared" si="44"/>
        <v>2.1972245773362196</v>
      </c>
      <c r="H114" s="13">
        <f t="shared" si="45"/>
        <v>-3.8056106405283554</v>
      </c>
      <c r="I114" s="51">
        <f t="shared" si="47"/>
        <v>2.2502298111733432E-2</v>
      </c>
      <c r="J114" s="51">
        <f t="shared" si="48"/>
        <v>-3.7827797503390315</v>
      </c>
      <c r="K114" s="43">
        <f t="shared" si="49"/>
        <v>1.0060354796462252</v>
      </c>
    </row>
    <row r="115" spans="2:11" ht="15.75" thickBot="1" x14ac:dyDescent="0.3">
      <c r="B115" s="3">
        <f t="shared" si="41"/>
        <v>10</v>
      </c>
      <c r="C115" s="4">
        <f t="shared" si="42"/>
        <v>19</v>
      </c>
      <c r="D115" s="1">
        <f t="shared" si="46"/>
        <v>41</v>
      </c>
      <c r="E115" s="72">
        <f t="shared" si="43"/>
        <v>4.1000000000000002E-2</v>
      </c>
      <c r="G115" s="12">
        <f t="shared" si="44"/>
        <v>2.3025850929940459</v>
      </c>
      <c r="H115" s="13">
        <f t="shared" si="45"/>
        <v>-3.1733241346446652</v>
      </c>
      <c r="I115" s="51">
        <f t="shared" si="47"/>
        <v>4.0432916302158506E-2</v>
      </c>
      <c r="J115" s="51">
        <f t="shared" si="48"/>
        <v>-3.1875455171301397</v>
      </c>
      <c r="K115" s="43">
        <f t="shared" si="49"/>
        <v>0.99553845351884462</v>
      </c>
    </row>
    <row r="116" spans="2:11" ht="15.75" thickBot="1" x14ac:dyDescent="0.3">
      <c r="B116" s="3">
        <f t="shared" si="41"/>
        <v>11</v>
      </c>
      <c r="C116" s="4">
        <f t="shared" si="42"/>
        <v>30</v>
      </c>
      <c r="D116" s="1">
        <f t="shared" si="46"/>
        <v>71</v>
      </c>
      <c r="E116" s="72">
        <f t="shared" si="43"/>
        <v>7.0999999999999994E-2</v>
      </c>
      <c r="G116" s="12">
        <f t="shared" si="44"/>
        <v>2.3978952727983707</v>
      </c>
      <c r="H116" s="13">
        <f t="shared" si="45"/>
        <v>-2.6084781138463389</v>
      </c>
      <c r="I116" s="51">
        <f t="shared" si="47"/>
        <v>6.8273058562256517E-2</v>
      </c>
      <c r="J116" s="51">
        <f t="shared" si="48"/>
        <v>-2.6490906563256074</v>
      </c>
      <c r="K116" s="43">
        <f t="shared" si="49"/>
        <v>0.98466925154777463</v>
      </c>
    </row>
    <row r="117" spans="2:11" ht="15.75" thickBot="1" x14ac:dyDescent="0.3">
      <c r="B117" s="3">
        <f t="shared" si="41"/>
        <v>12</v>
      </c>
      <c r="C117" s="4">
        <f t="shared" si="42"/>
        <v>45</v>
      </c>
      <c r="D117" s="1">
        <f t="shared" si="46"/>
        <v>116</v>
      </c>
      <c r="E117" s="72">
        <f t="shared" si="43"/>
        <v>0.11600000000000001</v>
      </c>
      <c r="G117" s="12">
        <f t="shared" si="44"/>
        <v>2.4849066497880004</v>
      </c>
      <c r="H117" s="13">
        <f t="shared" si="45"/>
        <v>-2.0931493348978698</v>
      </c>
      <c r="I117" s="51">
        <f t="shared" si="47"/>
        <v>0.10917875623336237</v>
      </c>
      <c r="J117" s="51">
        <f t="shared" si="48"/>
        <v>-2.1575198820226928</v>
      </c>
      <c r="K117" s="43">
        <f t="shared" si="49"/>
        <v>0.97016456364495929</v>
      </c>
    </row>
    <row r="118" spans="2:11" ht="15.75" thickBot="1" x14ac:dyDescent="0.3">
      <c r="G118" s="47" t="s">
        <v>34</v>
      </c>
      <c r="H118" s="44">
        <v>5.6494999999999997</v>
      </c>
      <c r="I118" s="13"/>
      <c r="J118" s="47" t="s">
        <v>38</v>
      </c>
      <c r="K118" s="44">
        <f>AVERAGE(K110:K117)</f>
        <v>0.99780014192760014</v>
      </c>
    </row>
    <row r="119" spans="2:11" ht="15.75" thickBot="1" x14ac:dyDescent="0.3">
      <c r="G119" s="47" t="s">
        <v>35</v>
      </c>
      <c r="H119" s="45">
        <f>EXP(16.196/H118)</f>
        <v>17.580711646374262</v>
      </c>
      <c r="J119" s="47" t="s">
        <v>39</v>
      </c>
      <c r="K119" s="46">
        <f>_xlfn.STDEV.S(K110:K117)</f>
        <v>2.0419914026773393E-2</v>
      </c>
    </row>
    <row r="120" spans="2:11" ht="15.75" thickBot="1" x14ac:dyDescent="0.3">
      <c r="G120" s="47" t="s">
        <v>36</v>
      </c>
      <c r="H120" s="45">
        <v>0.92410000000000003</v>
      </c>
    </row>
    <row r="121" spans="2:11" ht="15.75" thickBot="1" x14ac:dyDescent="0.3">
      <c r="G121" s="47" t="s">
        <v>37</v>
      </c>
      <c r="H121" s="46">
        <f>H119*H120</f>
        <v>16.246335632414457</v>
      </c>
    </row>
    <row r="123" spans="2:11" ht="32.25" customHeight="1" x14ac:dyDescent="0.3">
      <c r="B123" s="177" t="s">
        <v>40</v>
      </c>
      <c r="C123" s="177"/>
      <c r="D123" s="177"/>
    </row>
    <row r="125" spans="2:11" x14ac:dyDescent="0.25">
      <c r="B125" s="183" t="s">
        <v>41</v>
      </c>
      <c r="C125" s="184"/>
      <c r="D125" s="184"/>
    </row>
    <row r="126" spans="2:11" ht="15.75" thickBot="1" x14ac:dyDescent="0.3"/>
    <row r="127" spans="2:11" ht="15.75" thickBot="1" x14ac:dyDescent="0.3">
      <c r="C127" s="185" t="s">
        <v>42</v>
      </c>
      <c r="D127" s="186"/>
      <c r="E127" s="186"/>
      <c r="F127" s="186"/>
      <c r="G127" s="186"/>
      <c r="H127" s="187"/>
    </row>
    <row r="128" spans="2:11" ht="15.75" thickBot="1" x14ac:dyDescent="0.3">
      <c r="B128" s="38" t="s">
        <v>26</v>
      </c>
      <c r="C128" s="36" t="s">
        <v>43</v>
      </c>
      <c r="D128" s="36" t="s">
        <v>44</v>
      </c>
      <c r="E128" s="36" t="s">
        <v>45</v>
      </c>
      <c r="F128" s="36" t="s">
        <v>46</v>
      </c>
      <c r="G128" s="36" t="s">
        <v>47</v>
      </c>
      <c r="H128" s="39" t="s">
        <v>48</v>
      </c>
    </row>
    <row r="129" spans="2:8" x14ac:dyDescent="0.25">
      <c r="B129" s="3">
        <v>0</v>
      </c>
      <c r="C129" s="4">
        <f>EXP(-((B129/$H$43)^$H$42))</f>
        <v>1</v>
      </c>
      <c r="D129" s="4">
        <f>EXP(-((B129/$H$62)^$H$61))</f>
        <v>1</v>
      </c>
      <c r="E129" s="4">
        <f>EXP(-((B129/$H$81)^$H$80))</f>
        <v>1</v>
      </c>
      <c r="F129" s="4">
        <f>EXP(-((B129/$H$100)^$H$99))</f>
        <v>1</v>
      </c>
      <c r="G129" s="4">
        <f>EXP(-((B129/$H$119)^$H$118))</f>
        <v>1</v>
      </c>
      <c r="H129" s="5">
        <f>C129*D129*E129*F129*G129</f>
        <v>1</v>
      </c>
    </row>
    <row r="130" spans="2:8" x14ac:dyDescent="0.25">
      <c r="B130" s="6">
        <f>B129+0.25</f>
        <v>0.25</v>
      </c>
      <c r="C130" s="1">
        <f t="shared" ref="C130:C189" si="50">EXP(-((B130/$H$43)^$H$42))</f>
        <v>0.97934463667296368</v>
      </c>
      <c r="D130" s="1">
        <f t="shared" ref="D130:D189" si="51">EXP(-((B130/$H$62)^$H$61))</f>
        <v>0.99999234742612264</v>
      </c>
      <c r="E130" s="1">
        <f t="shared" ref="E130:E189" si="52">EXP(-((B130/$H$81)^$H$80))</f>
        <v>0.99968812067535384</v>
      </c>
      <c r="F130" s="1">
        <f t="shared" ref="F130:F189" si="53">EXP(-((B130/$H$100)^$H$99))</f>
        <v>0.98843145229526264</v>
      </c>
      <c r="G130" s="1">
        <f t="shared" ref="G130:G189" si="54">EXP(-((B130/$H$119)^$H$118))</f>
        <v>0.99999999996328626</v>
      </c>
      <c r="H130" s="41">
        <f t="shared" ref="H130:H189" si="55">C130*D130*E130*F130*G130</f>
        <v>0.96770573211502986</v>
      </c>
    </row>
    <row r="131" spans="2:8" x14ac:dyDescent="0.25">
      <c r="B131" s="6">
        <f t="shared" ref="B131:B189" si="56">B130+0.25</f>
        <v>0.5</v>
      </c>
      <c r="C131" s="1">
        <f t="shared" si="50"/>
        <v>0.95913256485810805</v>
      </c>
      <c r="D131" s="1">
        <f t="shared" si="51"/>
        <v>0.9999194008652682</v>
      </c>
      <c r="E131" s="1">
        <f t="shared" si="52"/>
        <v>0.99874735226958311</v>
      </c>
      <c r="F131" s="1">
        <f t="shared" si="53"/>
        <v>0.96973023055494045</v>
      </c>
      <c r="G131" s="1">
        <f t="shared" si="54"/>
        <v>0.9999999981571176</v>
      </c>
      <c r="H131" s="41">
        <f t="shared" si="55"/>
        <v>0.92885988274557418</v>
      </c>
    </row>
    <row r="132" spans="2:8" x14ac:dyDescent="0.25">
      <c r="B132" s="6">
        <f t="shared" si="56"/>
        <v>0.75</v>
      </c>
      <c r="C132" s="1">
        <f t="shared" si="50"/>
        <v>0.93934378631837301</v>
      </c>
      <c r="D132" s="1">
        <f t="shared" si="51"/>
        <v>0.99968053352467368</v>
      </c>
      <c r="E132" s="1">
        <f t="shared" si="52"/>
        <v>0.99717621304787907</v>
      </c>
      <c r="F132" s="1">
        <f t="shared" si="53"/>
        <v>0.94719041525557501</v>
      </c>
      <c r="G132" s="1">
        <f t="shared" si="54"/>
        <v>0.99999998178936145</v>
      </c>
      <c r="H132" s="41">
        <f t="shared" si="55"/>
        <v>0.8869415472860771</v>
      </c>
    </row>
    <row r="133" spans="2:8" x14ac:dyDescent="0.25">
      <c r="B133" s="6">
        <f t="shared" si="56"/>
        <v>1</v>
      </c>
      <c r="C133" s="1">
        <f t="shared" si="50"/>
        <v>0.9199671988003828</v>
      </c>
      <c r="D133" s="1">
        <f t="shared" si="51"/>
        <v>0.99915140154795634</v>
      </c>
      <c r="E133" s="1">
        <f t="shared" si="52"/>
        <v>0.99497594199090544</v>
      </c>
      <c r="F133" s="1">
        <f t="shared" si="53"/>
        <v>0.92201376067258611</v>
      </c>
      <c r="G133" s="1">
        <f t="shared" si="54"/>
        <v>0.99999990749471379</v>
      </c>
      <c r="H133" s="41">
        <f t="shared" si="55"/>
        <v>0.84324463611919254</v>
      </c>
    </row>
    <row r="134" spans="2:8" x14ac:dyDescent="0.25">
      <c r="B134" s="6">
        <f t="shared" si="56"/>
        <v>1.25</v>
      </c>
      <c r="C134" s="1">
        <f t="shared" si="50"/>
        <v>0.90099315435585769</v>
      </c>
      <c r="D134" s="1">
        <f t="shared" si="51"/>
        <v>0.99819000584905171</v>
      </c>
      <c r="E134" s="1">
        <f t="shared" si="52"/>
        <v>0.99214950191933837</v>
      </c>
      <c r="F134" s="1">
        <f t="shared" si="53"/>
        <v>0.89493492926208018</v>
      </c>
      <c r="G134" s="1">
        <f t="shared" si="54"/>
        <v>0.999999673668033</v>
      </c>
      <c r="H134" s="41">
        <f t="shared" si="55"/>
        <v>0.79855189463259602</v>
      </c>
    </row>
    <row r="135" spans="2:8" x14ac:dyDescent="0.25">
      <c r="B135" s="6">
        <f t="shared" si="56"/>
        <v>1.5</v>
      </c>
      <c r="C135" s="1">
        <f t="shared" si="50"/>
        <v>0.88241266541833208</v>
      </c>
      <c r="D135" s="1">
        <f t="shared" si="51"/>
        <v>0.99664028233216784</v>
      </c>
      <c r="E135" s="1">
        <f t="shared" si="52"/>
        <v>0.98870132513897757</v>
      </c>
      <c r="F135" s="1">
        <f t="shared" si="53"/>
        <v>0.86647747358875671</v>
      </c>
      <c r="G135" s="1">
        <f t="shared" si="54"/>
        <v>0.99999908589951236</v>
      </c>
      <c r="H135" s="41">
        <f t="shared" si="55"/>
        <v>0.75341136187586011</v>
      </c>
    </row>
    <row r="136" spans="2:8" x14ac:dyDescent="0.25">
      <c r="B136" s="6">
        <f t="shared" si="56"/>
        <v>1.75</v>
      </c>
      <c r="C136" s="1">
        <f t="shared" si="50"/>
        <v>0.86421715679813738</v>
      </c>
      <c r="D136" s="1">
        <f t="shared" si="51"/>
        <v>0.99433493173649823</v>
      </c>
      <c r="E136" s="1">
        <f t="shared" si="52"/>
        <v>0.98463719560640972</v>
      </c>
      <c r="F136" s="1">
        <f t="shared" si="53"/>
        <v>0.83704410160841558</v>
      </c>
      <c r="G136" s="1">
        <f t="shared" si="54"/>
        <v>0.99999781621663741</v>
      </c>
      <c r="H136" s="41">
        <f t="shared" si="55"/>
        <v>0.70823797628990637</v>
      </c>
    </row>
    <row r="137" spans="2:8" x14ac:dyDescent="0.25">
      <c r="B137" s="6">
        <f t="shared" si="56"/>
        <v>2</v>
      </c>
      <c r="C137" s="1">
        <f t="shared" si="50"/>
        <v>0.84639835957329757</v>
      </c>
      <c r="D137" s="1">
        <f t="shared" si="51"/>
        <v>0.99109805270297202</v>
      </c>
      <c r="E137" s="1">
        <f t="shared" si="52"/>
        <v>0.97996417646714362</v>
      </c>
      <c r="F137" s="1">
        <f t="shared" si="53"/>
        <v>0.80695831240701466</v>
      </c>
      <c r="G137" s="1">
        <f t="shared" si="54"/>
        <v>0.99999535661682615</v>
      </c>
      <c r="H137" s="41">
        <f t="shared" si="55"/>
        <v>0.66336219694435028</v>
      </c>
    </row>
    <row r="138" spans="2:8" x14ac:dyDescent="0.25">
      <c r="B138" s="6">
        <f t="shared" si="56"/>
        <v>2.25</v>
      </c>
      <c r="C138" s="1">
        <f t="shared" si="50"/>
        <v>0.82894825651059312</v>
      </c>
      <c r="D138" s="1">
        <f t="shared" si="51"/>
        <v>0.98674784634065571</v>
      </c>
      <c r="E138" s="1">
        <f t="shared" si="52"/>
        <v>0.97469055581366026</v>
      </c>
      <c r="F138" s="1">
        <f t="shared" si="53"/>
        <v>0.77648685878985635</v>
      </c>
      <c r="G138" s="1">
        <f t="shared" si="54"/>
        <v>0.99999096725508907</v>
      </c>
      <c r="H138" s="41">
        <f t="shared" si="55"/>
        <v>0.61905688051084096</v>
      </c>
    </row>
    <row r="139" spans="2:8" x14ac:dyDescent="0.25">
      <c r="B139" s="6">
        <f t="shared" si="56"/>
        <v>2.5</v>
      </c>
      <c r="C139" s="1">
        <f t="shared" si="50"/>
        <v>0.81185905015220017</v>
      </c>
      <c r="D139" s="1">
        <f t="shared" si="51"/>
        <v>0.98109954245255371</v>
      </c>
      <c r="E139" s="1">
        <f t="shared" si="52"/>
        <v>0.96882580012691977</v>
      </c>
      <c r="F139" s="1">
        <f t="shared" si="53"/>
        <v>0.74585323771336109</v>
      </c>
      <c r="G139" s="1">
        <f t="shared" si="54"/>
        <v>0.99998361957773463</v>
      </c>
      <c r="H139" s="41">
        <f t="shared" si="55"/>
        <v>0.57555346191034595</v>
      </c>
    </row>
    <row r="140" spans="2:8" x14ac:dyDescent="0.25">
      <c r="B140" s="6">
        <f t="shared" si="56"/>
        <v>2.75</v>
      </c>
      <c r="C140" s="1">
        <f t="shared" si="50"/>
        <v>0.79512314223883962</v>
      </c>
      <c r="D140" s="1">
        <f t="shared" si="51"/>
        <v>0.97396863507613973</v>
      </c>
      <c r="E140" s="1">
        <f t="shared" si="52"/>
        <v>0.96238051063664287</v>
      </c>
      <c r="F140" s="1">
        <f t="shared" si="53"/>
        <v>0.71524646944189518</v>
      </c>
      <c r="G140" s="1">
        <f t="shared" si="54"/>
        <v>0.99997193464561385</v>
      </c>
      <c r="H140" s="41">
        <f t="shared" si="55"/>
        <v>0.5330521737141859</v>
      </c>
    </row>
    <row r="141" spans="2:8" x14ac:dyDescent="0.25">
      <c r="B141" s="6">
        <f t="shared" si="56"/>
        <v>3</v>
      </c>
      <c r="C141" s="1">
        <f t="shared" si="50"/>
        <v>0.7787331193609599</v>
      </c>
      <c r="D141" s="1">
        <f t="shared" si="51"/>
        <v>0.96517447287349289</v>
      </c>
      <c r="E141" s="1">
        <f t="shared" si="52"/>
        <v>0.95536638023095366</v>
      </c>
      <c r="F141" s="1">
        <f t="shared" si="53"/>
        <v>0.68482718560822708</v>
      </c>
      <c r="G141" s="1">
        <f t="shared" si="54"/>
        <v>0.99995411685947422</v>
      </c>
      <c r="H141" s="41">
        <f t="shared" si="55"/>
        <v>0.49172862633206393</v>
      </c>
    </row>
    <row r="142" spans="2:8" x14ac:dyDescent="0.25">
      <c r="B142" s="6">
        <f t="shared" si="56"/>
        <v>3.25</v>
      </c>
      <c r="C142" s="1">
        <f t="shared" si="50"/>
        <v>0.762681742288977</v>
      </c>
      <c r="D142" s="1">
        <f t="shared" si="51"/>
        <v>0.95454421531373124</v>
      </c>
      <c r="E142" s="1">
        <f t="shared" si="52"/>
        <v>0.94779614967185277</v>
      </c>
      <c r="F142" s="1">
        <f t="shared" si="53"/>
        <v>0.65473207664775079</v>
      </c>
      <c r="G142" s="1">
        <f t="shared" si="54"/>
        <v>0.99992788328123983</v>
      </c>
      <c r="H142" s="41">
        <f t="shared" si="55"/>
        <v>0.45173801333330738</v>
      </c>
    </row>
    <row r="143" spans="2:8" x14ac:dyDescent="0.25">
      <c r="B143" s="6">
        <f t="shared" si="56"/>
        <v>3.5</v>
      </c>
      <c r="C143" s="1">
        <f t="shared" si="50"/>
        <v>0.74696193760786123</v>
      </c>
      <c r="D143" s="1">
        <f t="shared" si="51"/>
        <v>0.94191713323072723</v>
      </c>
      <c r="E143" s="1">
        <f t="shared" si="52"/>
        <v>0.93968356245458973</v>
      </c>
      <c r="F143" s="1">
        <f t="shared" si="53"/>
        <v>0.62507728478126212</v>
      </c>
      <c r="G143" s="1">
        <f t="shared" si="54"/>
        <v>0.99989038873628633</v>
      </c>
      <c r="H143" s="41">
        <f t="shared" si="55"/>
        <v>0.41321769405007952</v>
      </c>
    </row>
    <row r="144" spans="2:8" x14ac:dyDescent="0.25">
      <c r="B144" s="6">
        <f t="shared" si="56"/>
        <v>3.75</v>
      </c>
      <c r="C144" s="1">
        <f t="shared" si="50"/>
        <v>0.73156679086732612</v>
      </c>
      <c r="D144" s="1">
        <f t="shared" si="51"/>
        <v>0.92714920005263946</v>
      </c>
      <c r="E144" s="1">
        <f t="shared" si="52"/>
        <v>0.93104331797298434</v>
      </c>
      <c r="F144" s="1">
        <f t="shared" si="53"/>
        <v>0.59596108840774564</v>
      </c>
      <c r="G144" s="1">
        <f t="shared" si="54"/>
        <v>0.99983814688216355</v>
      </c>
      <c r="H144" s="41">
        <f t="shared" si="55"/>
        <v>0.37628863812366325</v>
      </c>
    </row>
    <row r="145" spans="2:8" x14ac:dyDescent="0.25">
      <c r="B145" s="6">
        <f t="shared" si="56"/>
        <v>4</v>
      </c>
      <c r="C145" s="1">
        <f t="shared" si="50"/>
        <v>0.71648954077155635</v>
      </c>
      <c r="D145" s="1">
        <f t="shared" si="51"/>
        <v>0.91011788721614229</v>
      </c>
      <c r="E145" s="1">
        <f t="shared" si="52"/>
        <v>0.92189102284488789</v>
      </c>
      <c r="F145" s="1">
        <f t="shared" si="53"/>
        <v>0.56746609143338411</v>
      </c>
      <c r="G145" s="1">
        <f t="shared" si="54"/>
        <v>0.9997669474386045</v>
      </c>
      <c r="H145" s="41">
        <f t="shared" si="55"/>
        <v>0.3410560683973749</v>
      </c>
    </row>
    <row r="146" spans="2:8" x14ac:dyDescent="0.25">
      <c r="B146" s="6">
        <f t="shared" si="56"/>
        <v>4.25</v>
      </c>
      <c r="C146" s="1">
        <f t="shared" si="50"/>
        <v>0.70172357410870556</v>
      </c>
      <c r="D146" s="1">
        <f t="shared" si="51"/>
        <v>0.89072704440915496</v>
      </c>
      <c r="E146" s="1">
        <f t="shared" si="52"/>
        <v>0.91224314037215282</v>
      </c>
      <c r="F146" s="1">
        <f t="shared" si="53"/>
        <v>0.53966105441895285</v>
      </c>
      <c r="G146" s="1">
        <f t="shared" si="54"/>
        <v>0.99967176979244265</v>
      </c>
      <c r="H146" s="41">
        <f t="shared" si="55"/>
        <v>0.3076095520888093</v>
      </c>
    </row>
    <row r="147" spans="2:8" x14ac:dyDescent="0.25">
      <c r="B147" s="6">
        <f t="shared" si="56"/>
        <v>4.5</v>
      </c>
      <c r="C147" s="1">
        <f t="shared" si="50"/>
        <v>0.68726242122446335</v>
      </c>
      <c r="D147" s="1">
        <f t="shared" si="51"/>
        <v>0.86891171345662721</v>
      </c>
      <c r="E147" s="1">
        <f t="shared" si="52"/>
        <v>0.90211693818810024</v>
      </c>
      <c r="F147" s="1">
        <f t="shared" si="53"/>
        <v>0.51260245814582694</v>
      </c>
      <c r="G147" s="1">
        <f t="shared" si="54"/>
        <v>0.99954669321998946</v>
      </c>
      <c r="H147" s="41">
        <f t="shared" si="55"/>
        <v>0.27602273706096592</v>
      </c>
    </row>
    <row r="148" spans="2:8" x14ac:dyDescent="0.25">
      <c r="B148" s="6">
        <f t="shared" si="56"/>
        <v>4.75</v>
      </c>
      <c r="C148" s="1">
        <f t="shared" si="50"/>
        <v>0.67309975190787685</v>
      </c>
      <c r="D148" s="1">
        <f t="shared" si="51"/>
        <v>0.84464269556243965</v>
      </c>
      <c r="E148" s="1">
        <f t="shared" si="52"/>
        <v>0.89153043419890643</v>
      </c>
      <c r="F148" s="1">
        <f t="shared" si="53"/>
        <v>0.48633586125799899</v>
      </c>
      <c r="G148" s="1">
        <f t="shared" si="54"/>
        <v>0.9993848040095189</v>
      </c>
      <c r="H148" s="41">
        <f t="shared" si="55"/>
        <v>0.24635289520171103</v>
      </c>
    </row>
    <row r="149" spans="2:8" x14ac:dyDescent="0.25">
      <c r="B149" s="6">
        <f t="shared" si="56"/>
        <v>5</v>
      </c>
      <c r="C149" s="1">
        <f t="shared" si="50"/>
        <v>0.65922937159817263</v>
      </c>
      <c r="D149" s="1">
        <f t="shared" si="51"/>
        <v>0.81793066737299436</v>
      </c>
      <c r="E149" s="1">
        <f t="shared" si="52"/>
        <v>0.88050234096271718</v>
      </c>
      <c r="F149" s="1">
        <f t="shared" si="53"/>
        <v>0.46089709499382742</v>
      </c>
      <c r="G149" s="1">
        <f t="shared" si="54"/>
        <v>0.99917809981900685</v>
      </c>
      <c r="H149" s="41">
        <f t="shared" si="55"/>
        <v>0.21864040996174045</v>
      </c>
    </row>
    <row r="150" spans="2:8" x14ac:dyDescent="0.25">
      <c r="B150" s="6">
        <f t="shared" si="56"/>
        <v>5.25</v>
      </c>
      <c r="C150" s="1">
        <f t="shared" si="50"/>
        <v>0.64564521784784479</v>
      </c>
      <c r="D150" s="1">
        <f t="shared" si="51"/>
        <v>0.788829624358245</v>
      </c>
      <c r="E150" s="1">
        <f t="shared" si="52"/>
        <v>0.86905200867703103</v>
      </c>
      <c r="F150" s="1">
        <f t="shared" si="53"/>
        <v>0.43631332570457809</v>
      </c>
      <c r="G150" s="1">
        <f t="shared" si="54"/>
        <v>0.99891739167057947</v>
      </c>
      <c r="H150" s="41">
        <f t="shared" si="55"/>
        <v>0.19290832502454802</v>
      </c>
    </row>
    <row r="151" spans="2:8" x14ac:dyDescent="0.25">
      <c r="B151" s="6">
        <f t="shared" si="56"/>
        <v>5.5</v>
      </c>
      <c r="C151" s="1">
        <f t="shared" si="50"/>
        <v>0.63234135699506555</v>
      </c>
      <c r="D151" s="1">
        <f t="shared" si="51"/>
        <v>0.75743942285691346</v>
      </c>
      <c r="E151" s="1">
        <f t="shared" si="52"/>
        <v>0.85719936696419796</v>
      </c>
      <c r="F151" s="1">
        <f t="shared" si="53"/>
        <v>0.41260400754151816</v>
      </c>
      <c r="G151" s="1">
        <f t="shared" si="54"/>
        <v>0.99859220406476201</v>
      </c>
      <c r="H151" s="41">
        <f t="shared" si="55"/>
        <v>0.16916205289653219</v>
      </c>
    </row>
    <row r="152" spans="2:8" x14ac:dyDescent="0.25">
      <c r="B152" s="6">
        <f t="shared" si="56"/>
        <v>5.75</v>
      </c>
      <c r="C152" s="1">
        <f t="shared" si="50"/>
        <v>0.61931198101069551</v>
      </c>
      <c r="D152" s="1">
        <f t="shared" si="51"/>
        <v>0.72390719724500929</v>
      </c>
      <c r="E152" s="1">
        <f t="shared" si="52"/>
        <v>0.84496486565879436</v>
      </c>
      <c r="F152" s="1">
        <f t="shared" si="53"/>
        <v>0.38978174197303944</v>
      </c>
      <c r="G152" s="1">
        <f t="shared" si="54"/>
        <v>0.99819067379621018</v>
      </c>
      <c r="H152" s="41">
        <f t="shared" si="55"/>
        <v>0.14738932413964551</v>
      </c>
    </row>
    <row r="153" spans="2:8" x14ac:dyDescent="0.25">
      <c r="B153" s="6">
        <f t="shared" si="56"/>
        <v>6</v>
      </c>
      <c r="C153" s="1">
        <f t="shared" si="50"/>
        <v>0.60655140449372458</v>
      </c>
      <c r="D153" s="1">
        <f t="shared" si="51"/>
        <v>0.68842744813543388</v>
      </c>
      <c r="E153" s="1">
        <f t="shared" si="52"/>
        <v>0.83236941481044924</v>
      </c>
      <c r="F153" s="1">
        <f t="shared" si="53"/>
        <v>0.36785305679312502</v>
      </c>
      <c r="G153" s="1">
        <f t="shared" si="54"/>
        <v>0.99769944816979328</v>
      </c>
      <c r="H153" s="41">
        <f t="shared" si="55"/>
        <v>0.12756043907638404</v>
      </c>
    </row>
    <row r="154" spans="2:8" x14ac:dyDescent="0.25">
      <c r="B154" s="6">
        <f t="shared" si="56"/>
        <v>6.25</v>
      </c>
      <c r="C154" s="1">
        <f t="shared" si="50"/>
        <v>0.59405406179509224</v>
      </c>
      <c r="D154" s="1">
        <f t="shared" si="51"/>
        <v>0.65124063272012267</v>
      </c>
      <c r="E154" s="1">
        <f t="shared" si="52"/>
        <v>0.81943432412228123</v>
      </c>
      <c r="F154" s="1">
        <f t="shared" si="53"/>
        <v>0.34681911444433494</v>
      </c>
      <c r="G154" s="1">
        <f t="shared" si="54"/>
        <v>0.99710358345333261</v>
      </c>
      <c r="H154" s="41">
        <f t="shared" si="55"/>
        <v>0.10962886373906472</v>
      </c>
    </row>
    <row r="155" spans="2:8" x14ac:dyDescent="0.25">
      <c r="B155" s="6">
        <f t="shared" si="56"/>
        <v>6.5</v>
      </c>
      <c r="C155" s="1">
        <f t="shared" si="50"/>
        <v>0.58181450425426939</v>
      </c>
      <c r="D155" s="1">
        <f t="shared" si="51"/>
        <v>0.6126301397919427</v>
      </c>
      <c r="E155" s="1">
        <f t="shared" si="52"/>
        <v>0.80618124204902919</v>
      </c>
      <c r="F155" s="1">
        <f t="shared" si="53"/>
        <v>0.326676357438344</v>
      </c>
      <c r="G155" s="1">
        <f t="shared" si="54"/>
        <v>0.99638644456254566</v>
      </c>
      <c r="H155" s="41">
        <f t="shared" si="55"/>
        <v>9.3532190748996824E-2</v>
      </c>
    </row>
    <row r="156" spans="2:8" x14ac:dyDescent="0.25">
      <c r="B156" s="6">
        <f t="shared" si="56"/>
        <v>6.75</v>
      </c>
      <c r="C156" s="1">
        <f t="shared" si="50"/>
        <v>0.56982739753625722</v>
      </c>
      <c r="D156" s="1">
        <f t="shared" si="51"/>
        <v>0.57291759887828853</v>
      </c>
      <c r="E156" s="1">
        <f t="shared" si="52"/>
        <v>0.79263209478065288</v>
      </c>
      <c r="F156" s="1">
        <f t="shared" si="53"/>
        <v>0.30741709717276372</v>
      </c>
      <c r="G156" s="1">
        <f t="shared" si="54"/>
        <v>0.99552960715619732</v>
      </c>
      <c r="H156" s="41">
        <f t="shared" si="55"/>
        <v>7.9193464210032274E-2</v>
      </c>
    </row>
    <row r="157" spans="2:8" x14ac:dyDescent="0.25">
      <c r="B157" s="6">
        <f t="shared" si="56"/>
        <v>7</v>
      </c>
      <c r="C157" s="1">
        <f t="shared" si="50"/>
        <v>0.55808751905910381</v>
      </c>
      <c r="D157" s="1">
        <f t="shared" si="51"/>
        <v>0.53245655310455575</v>
      </c>
      <c r="E157" s="1">
        <f t="shared" si="52"/>
        <v>0.77880902533692309</v>
      </c>
      <c r="F157" s="1">
        <f t="shared" si="53"/>
        <v>0.28903005135053539</v>
      </c>
      <c r="G157" s="1">
        <f t="shared" si="54"/>
        <v>0.99451276352629026</v>
      </c>
      <c r="H157" s="41">
        <f t="shared" si="55"/>
        <v>6.652284638588439E-2</v>
      </c>
    </row>
    <row r="158" spans="2:8" x14ac:dyDescent="0.25">
      <c r="B158" s="6">
        <f t="shared" si="56"/>
        <v>7.25</v>
      </c>
      <c r="C158" s="1">
        <f t="shared" si="50"/>
        <v>0.54658975550389421</v>
      </c>
      <c r="D158" s="1">
        <f t="shared" si="51"/>
        <v>0.49162461518268225</v>
      </c>
      <c r="E158" s="1">
        <f t="shared" si="52"/>
        <v>0.76473433299654447</v>
      </c>
      <c r="F158" s="1">
        <f t="shared" si="53"/>
        <v>0.27150083439488121</v>
      </c>
      <c r="G158" s="1">
        <f t="shared" si="54"/>
        <v>0.99331363390009408</v>
      </c>
      <c r="H158" s="41">
        <f t="shared" si="55"/>
        <v>5.5419583895124615E-2</v>
      </c>
    </row>
    <row r="159" spans="2:8" x14ac:dyDescent="0.25">
      <c r="B159" s="6">
        <f t="shared" si="56"/>
        <v>7.5</v>
      </c>
      <c r="C159" s="1">
        <f t="shared" si="50"/>
        <v>0.53532910040059045</v>
      </c>
      <c r="D159" s="1">
        <f t="shared" si="51"/>
        <v>0.45081432010789863</v>
      </c>
      <c r="E159" s="1">
        <f t="shared" si="52"/>
        <v>0.7504304132808487</v>
      </c>
      <c r="F159" s="1">
        <f t="shared" si="53"/>
        <v>0.25481240464000426</v>
      </c>
      <c r="G159" s="1">
        <f t="shared" si="54"/>
        <v>0.99190788502820137</v>
      </c>
      <c r="H159" s="41">
        <f t="shared" si="55"/>
        <v>4.5774213484668355E-2</v>
      </c>
    </row>
    <row r="160" spans="2:8" x14ac:dyDescent="0.25">
      <c r="B160" s="6">
        <f t="shared" si="56"/>
        <v>7.75</v>
      </c>
      <c r="C160" s="1">
        <f t="shared" si="50"/>
        <v>0.52430065178419949</v>
      </c>
      <c r="D160" s="1">
        <f t="shared" si="51"/>
        <v>0.41042298030292601</v>
      </c>
      <c r="E160" s="1">
        <f t="shared" si="52"/>
        <v>0.73591969870718199</v>
      </c>
      <c r="F160" s="1">
        <f t="shared" si="53"/>
        <v>0.23894547161002327</v>
      </c>
      <c r="G160" s="1">
        <f t="shared" si="54"/>
        <v>0.99026905821518196</v>
      </c>
      <c r="H160" s="41">
        <f t="shared" si="55"/>
        <v>3.7470933192739427E-2</v>
      </c>
    </row>
    <row r="161" spans="2:8" x14ac:dyDescent="0.25">
      <c r="B161" s="6">
        <f t="shared" si="56"/>
        <v>8</v>
      </c>
      <c r="C161" s="1">
        <f t="shared" si="50"/>
        <v>0.51349960991661381</v>
      </c>
      <c r="D161" s="1">
        <f t="shared" si="51"/>
        <v>0.3708419317689059</v>
      </c>
      <c r="E161" s="1">
        <f t="shared" si="52"/>
        <v>0.72122460052094495</v>
      </c>
      <c r="F161" s="1">
        <f t="shared" si="53"/>
        <v>0.22387886633644646</v>
      </c>
      <c r="G161" s="1">
        <f t="shared" si="54"/>
        <v>0.98836850925550401</v>
      </c>
      <c r="H161" s="41">
        <f t="shared" si="55"/>
        <v>3.0390054812062337E-2</v>
      </c>
    </row>
    <row r="162" spans="2:8" x14ac:dyDescent="0.25">
      <c r="B162" s="6">
        <f t="shared" si="56"/>
        <v>8.25</v>
      </c>
      <c r="C162" s="1">
        <f t="shared" si="50"/>
        <v>0.50292127507015294</v>
      </c>
      <c r="D162" s="1">
        <f t="shared" si="51"/>
        <v>0.33244562569855562</v>
      </c>
      <c r="E162" s="1">
        <f t="shared" si="52"/>
        <v>0.70636745160791004</v>
      </c>
      <c r="F162" s="1">
        <f t="shared" si="53"/>
        <v>0.20958987737943743</v>
      </c>
      <c r="G162" s="1">
        <f t="shared" si="54"/>
        <v>0.98617536306480214</v>
      </c>
      <c r="H162" s="41">
        <f t="shared" si="55"/>
        <v>2.441044869990773E-2</v>
      </c>
    </row>
    <row r="163" spans="2:8" x14ac:dyDescent="0.25">
      <c r="B163" s="6">
        <f t="shared" si="56"/>
        <v>8.5</v>
      </c>
      <c r="C163" s="1">
        <f t="shared" si="50"/>
        <v>0.49256104536937856</v>
      </c>
      <c r="D163" s="1">
        <f t="shared" si="51"/>
        <v>0.2955810618269325</v>
      </c>
      <c r="E163" s="1">
        <f t="shared" si="52"/>
        <v>0.6913704507800732</v>
      </c>
      <c r="F163" s="1">
        <f t="shared" si="53"/>
        <v>0.19605455498958871</v>
      </c>
      <c r="G163" s="1">
        <f t="shared" si="54"/>
        <v>0.98365648614155521</v>
      </c>
      <c r="H163" s="41">
        <f t="shared" si="55"/>
        <v>1.9411892513121639E-2</v>
      </c>
    </row>
    <row r="164" spans="2:8" x14ac:dyDescent="0.25">
      <c r="B164" s="6">
        <f t="shared" si="56"/>
        <v>8.75</v>
      </c>
      <c r="C164" s="1">
        <f t="shared" si="50"/>
        <v>0.48241441468820484</v>
      </c>
      <c r="D164" s="1">
        <f t="shared" si="51"/>
        <v>0.26055807161855798</v>
      </c>
      <c r="E164" s="1">
        <f t="shared" si="52"/>
        <v>0.67625560861896128</v>
      </c>
      <c r="F164" s="1">
        <f t="shared" si="53"/>
        <v>0.18324798565993103</v>
      </c>
      <c r="G164" s="1">
        <f t="shared" si="54"/>
        <v>0.9807764803513952</v>
      </c>
      <c r="H164" s="41">
        <f t="shared" si="55"/>
        <v>1.5277241347032939E-2</v>
      </c>
    </row>
    <row r="165" spans="2:8" x14ac:dyDescent="0.25">
      <c r="B165" s="6">
        <f t="shared" si="56"/>
        <v>9</v>
      </c>
      <c r="C165" s="1">
        <f t="shared" si="50"/>
        <v>0.47247697059967597</v>
      </c>
      <c r="D165" s="1">
        <f t="shared" si="51"/>
        <v>0.22764093731630425</v>
      </c>
      <c r="E165" s="1">
        <f t="shared" si="52"/>
        <v>0.66104469505014429</v>
      </c>
      <c r="F165" s="1">
        <f t="shared" si="53"/>
        <v>0.17114453916147851</v>
      </c>
      <c r="G165" s="1">
        <f t="shared" si="54"/>
        <v>0.97749770188826657</v>
      </c>
      <c r="H165" s="41">
        <f t="shared" si="55"/>
        <v>1.1894347592819881E-2</v>
      </c>
    </row>
    <row r="166" spans="2:8" x14ac:dyDescent="0.25">
      <c r="B166" s="6">
        <f t="shared" si="56"/>
        <v>9.25</v>
      </c>
      <c r="C166" s="1">
        <f t="shared" si="50"/>
        <v>0.46274439237608544</v>
      </c>
      <c r="D166" s="1">
        <f t="shared" si="51"/>
        <v>0.19704177570217854</v>
      </c>
      <c r="E166" s="1">
        <f t="shared" si="52"/>
        <v>0.64575918881176197</v>
      </c>
      <c r="F166" s="1">
        <f>EXP(-((B166/$H$100)^$H$99))</f>
        <v>0.15971809002173601</v>
      </c>
      <c r="G166" s="1">
        <f t="shared" si="54"/>
        <v>0.9737803096238723</v>
      </c>
      <c r="H166" s="41">
        <f t="shared" si="55"/>
        <v>9.1576737760019136E-3</v>
      </c>
    </row>
    <row r="167" spans="2:8" x14ac:dyDescent="0.25">
      <c r="B167" s="6">
        <f t="shared" si="56"/>
        <v>9.5</v>
      </c>
      <c r="C167" s="1">
        <f t="shared" si="50"/>
        <v>0.45321244903735119</v>
      </c>
      <c r="D167" s="1">
        <f t="shared" si="51"/>
        <v>0.16891602508792264</v>
      </c>
      <c r="E167" s="1">
        <f t="shared" si="52"/>
        <v>0.63042022896826266</v>
      </c>
      <c r="F167" s="1">
        <f t="shared" si="53"/>
        <v>0.1489422152883613</v>
      </c>
      <c r="G167" s="1">
        <f t="shared" si="54"/>
        <v>0.96958234739705473</v>
      </c>
      <c r="H167" s="41">
        <f t="shared" si="55"/>
        <v>6.9695595503787939E-3</v>
      </c>
    </row>
    <row r="168" spans="2:8" x14ac:dyDescent="0.25">
      <c r="B168" s="6">
        <f t="shared" si="56"/>
        <v>9.75</v>
      </c>
      <c r="C168" s="1">
        <f t="shared" si="50"/>
        <v>0.4438769974457672</v>
      </c>
      <c r="D168" s="1">
        <f t="shared" si="51"/>
        <v>0.14336025580056422</v>
      </c>
      <c r="E168" s="1">
        <f t="shared" si="52"/>
        <v>0.61504856860838186</v>
      </c>
      <c r="F168" s="1">
        <f t="shared" si="53"/>
        <v>0.13879037031529248</v>
      </c>
      <c r="G168" s="1">
        <f t="shared" si="54"/>
        <v>0.96485986510278177</v>
      </c>
      <c r="H168" s="41">
        <f t="shared" si="55"/>
        <v>5.2411235209475918E-3</v>
      </c>
    </row>
    <row r="169" spans="2:8" x14ac:dyDescent="0.25">
      <c r="B169" s="6">
        <f t="shared" si="56"/>
        <v>10</v>
      </c>
      <c r="C169" s="1">
        <f t="shared" si="50"/>
        <v>0.43473398044542072</v>
      </c>
      <c r="D169" s="1">
        <f t="shared" si="51"/>
        <v>0.12041238654617761</v>
      </c>
      <c r="E169" s="1">
        <f t="shared" si="52"/>
        <v>0.59966453085371885</v>
      </c>
      <c r="F169" s="1">
        <f t="shared" si="53"/>
        <v>0.12923604421295776</v>
      </c>
      <c r="G169" s="1">
        <f t="shared" si="54"/>
        <v>0.95956708369784149</v>
      </c>
      <c r="H169" s="41">
        <f t="shared" si="55"/>
        <v>3.8928001791103135E-3</v>
      </c>
    </row>
    <row r="170" spans="2:8" x14ac:dyDescent="0.25">
      <c r="B170" s="6">
        <f t="shared" si="56"/>
        <v>10.25</v>
      </c>
      <c r="C170" s="1">
        <f t="shared" si="50"/>
        <v>0.42577942504471156</v>
      </c>
      <c r="D170" s="1">
        <f t="shared" si="51"/>
        <v>0.10005424223858785</v>
      </c>
      <c r="E170" s="1">
        <f t="shared" si="52"/>
        <v>0.58428796729121812</v>
      </c>
      <c r="F170" s="1">
        <f t="shared" si="53"/>
        <v>0.12025289651541864</v>
      </c>
      <c r="G170" s="1">
        <f t="shared" si="54"/>
        <v>0.95365660942526631</v>
      </c>
      <c r="H170" s="41">
        <f t="shared" si="55"/>
        <v>2.8545305151393978E-3</v>
      </c>
    </row>
    <row r="171" spans="2:8" x14ac:dyDescent="0.25">
      <c r="B171" s="6">
        <f t="shared" si="56"/>
        <v>10.5</v>
      </c>
      <c r="C171" s="1">
        <f t="shared" si="50"/>
        <v>0.41700944064053225</v>
      </c>
      <c r="D171" s="1">
        <f t="shared" si="51"/>
        <v>8.2216245317066783E-2</v>
      </c>
      <c r="E171" s="1">
        <f t="shared" si="52"/>
        <v>0.56893821892950802</v>
      </c>
      <c r="F171" s="1">
        <f t="shared" si="53"/>
        <v>0.11181487653381236</v>
      </c>
      <c r="G171" s="1">
        <f>EXP(-((B171/$H$119)^$H$118))</f>
        <v>0.94707970264635366</v>
      </c>
      <c r="H171" s="41">
        <f>C171*D171*E171*F171*G171</f>
        <v>2.0656405617239292E-3</v>
      </c>
    </row>
    <row r="172" spans="2:8" x14ac:dyDescent="0.25">
      <c r="B172" s="6">
        <f t="shared" si="56"/>
        <v>10.75</v>
      </c>
      <c r="C172" s="1">
        <f t="shared" si="50"/>
        <v>0.40842021728277317</v>
      </c>
      <c r="D172" s="1">
        <f t="shared" si="51"/>
        <v>6.6783904581541487E-2</v>
      </c>
      <c r="E172" s="1">
        <f t="shared" si="52"/>
        <v>0.55363407976547685</v>
      </c>
      <c r="F172" s="1">
        <f t="shared" si="53"/>
        <v>0.10389632678610554</v>
      </c>
      <c r="G172" s="1">
        <f t="shared" si="54"/>
        <v>0.93978660662866254</v>
      </c>
      <c r="H172" s="41">
        <f t="shared" si="55"/>
        <v>1.4744542435751618E-3</v>
      </c>
    </row>
    <row r="173" spans="2:8" x14ac:dyDescent="0.25">
      <c r="B173" s="6">
        <f t="shared" si="56"/>
        <v>11</v>
      </c>
      <c r="C173" s="1">
        <f t="shared" si="50"/>
        <v>0.40000802397791119</v>
      </c>
      <c r="D173" s="1">
        <f t="shared" si="51"/>
        <v>5.360566430189085E-2</v>
      </c>
      <c r="E173" s="1">
        <f t="shared" si="52"/>
        <v>0.53839376303377329</v>
      </c>
      <c r="F173" s="1">
        <f t="shared" si="53"/>
        <v>9.6472071817144178E-2</v>
      </c>
      <c r="G173" s="1">
        <f t="shared" si="54"/>
        <v>0.93172694143774348</v>
      </c>
      <c r="H173" s="41">
        <f t="shared" si="55"/>
        <v>1.0376948579683631E-3</v>
      </c>
    </row>
    <row r="174" spans="2:8" x14ac:dyDescent="0.25">
      <c r="B174" s="6">
        <f t="shared" si="56"/>
        <v>11.25</v>
      </c>
      <c r="C174" s="1">
        <f t="shared" si="50"/>
        <v>0.39176920703051665</v>
      </c>
      <c r="D174" s="1">
        <f t="shared" si="51"/>
        <v>4.2501610494298493E-2</v>
      </c>
      <c r="E174" s="1">
        <f t="shared" si="52"/>
        <v>0.52323487019817738</v>
      </c>
      <c r="F174" s="1">
        <f t="shared" si="53"/>
        <v>8.9517493649741153E-2</v>
      </c>
      <c r="G174" s="1">
        <f t="shared" si="54"/>
        <v>0.92285016768364203</v>
      </c>
      <c r="H174" s="41">
        <f t="shared" si="55"/>
        <v>7.1973309532301702E-4</v>
      </c>
    </row>
    <row r="175" spans="2:8" x14ac:dyDescent="0.25">
      <c r="B175" s="6">
        <f t="shared" si="56"/>
        <v>11.5</v>
      </c>
      <c r="C175" s="1">
        <f t="shared" si="50"/>
        <v>0.38370018842158671</v>
      </c>
      <c r="D175" s="1">
        <f t="shared" si="51"/>
        <v>3.3272505973006856E-2</v>
      </c>
      <c r="E175" s="1">
        <f t="shared" si="52"/>
        <v>0.50817436273009398</v>
      </c>
      <c r="F175" s="1">
        <f t="shared" si="53"/>
        <v>8.300859503673759E-2</v>
      </c>
      <c r="G175" s="1">
        <f t="shared" si="54"/>
        <v>0.91310612424194681</v>
      </c>
      <c r="H175" s="41">
        <f t="shared" si="55"/>
        <v>4.9173893269515031E-4</v>
      </c>
    </row>
    <row r="176" spans="2:8" x14ac:dyDescent="0.25">
      <c r="B176" s="6">
        <f t="shared" si="56"/>
        <v>11.75</v>
      </c>
      <c r="C176" s="1">
        <f t="shared" si="50"/>
        <v>0.37579746422267296</v>
      </c>
      <c r="D176" s="1">
        <f t="shared" si="51"/>
        <v>2.5708642106663553E-2</v>
      </c>
      <c r="E176" s="1">
        <f t="shared" si="52"/>
        <v>0.49322853670584144</v>
      </c>
      <c r="F176" s="1">
        <f t="shared" si="53"/>
        <v>7.6922051615386192E-2</v>
      </c>
      <c r="G176" s="1">
        <f t="shared" si="54"/>
        <v>0.90244564316346021</v>
      </c>
      <c r="H176" s="41">
        <f t="shared" si="55"/>
        <v>3.3079054748257769E-4</v>
      </c>
    </row>
    <row r="177" spans="2:8" x14ac:dyDescent="0.25">
      <c r="B177" s="6">
        <f t="shared" si="56"/>
        <v>12</v>
      </c>
      <c r="C177" s="1">
        <f t="shared" si="50"/>
        <v>0.36805760304482638</v>
      </c>
      <c r="D177" s="1">
        <f t="shared" si="51"/>
        <v>1.9598049905371406E-2</v>
      </c>
      <c r="E177" s="1">
        <f t="shared" si="52"/>
        <v>0.47841300024103117</v>
      </c>
      <c r="F177" s="1">
        <f t="shared" si="53"/>
        <v>7.1235253998930798E-2</v>
      </c>
      <c r="G177" s="1">
        <f t="shared" si="54"/>
        <v>0.89082124376663763</v>
      </c>
      <c r="H177" s="41">
        <f t="shared" si="55"/>
        <v>2.1898641188553494E-4</v>
      </c>
    </row>
    <row r="178" spans="2:8" x14ac:dyDescent="0.25">
      <c r="B178" s="6">
        <f t="shared" si="56"/>
        <v>12.25</v>
      </c>
      <c r="C178" s="1">
        <f t="shared" si="50"/>
        <v>0.36047724452143193</v>
      </c>
      <c r="D178" s="1">
        <f t="shared" si="51"/>
        <v>1.4733699088362626E-2</v>
      </c>
      <c r="E178" s="1">
        <f t="shared" si="52"/>
        <v>0.46374265376721752</v>
      </c>
      <c r="F178" s="1">
        <f t="shared" si="53"/>
        <v>6.5926340775839379E-2</v>
      </c>
      <c r="G178" s="1">
        <f t="shared" si="54"/>
        <v>0.87818790633502652</v>
      </c>
      <c r="H178" s="41">
        <f t="shared" si="55"/>
        <v>1.4259789563570474E-4</v>
      </c>
    </row>
    <row r="179" spans="2:8" x14ac:dyDescent="0.25">
      <c r="B179" s="6">
        <f t="shared" si="56"/>
        <v>12.5</v>
      </c>
      <c r="C179" s="1">
        <f t="shared" si="50"/>
        <v>0.35305309782404837</v>
      </c>
      <c r="D179" s="1">
        <f t="shared" si="51"/>
        <v>1.0919421192269381E-2</v>
      </c>
      <c r="E179" s="1">
        <f t="shared" si="52"/>
        <v>0.44923167314323281</v>
      </c>
      <c r="F179" s="1">
        <f t="shared" si="53"/>
        <v>6.0974223324792666E-2</v>
      </c>
      <c r="G179" s="1">
        <f t="shared" si="54"/>
        <v>0.86450392388492181</v>
      </c>
      <c r="H179" s="41">
        <f t="shared" si="55"/>
        <v>9.1290010985539845E-5</v>
      </c>
    </row>
    <row r="180" spans="2:8" x14ac:dyDescent="0.25">
      <c r="B180" s="6">
        <f t="shared" si="56"/>
        <v>12.75</v>
      </c>
      <c r="C180" s="1">
        <f t="shared" si="50"/>
        <v>0.3457819402104087</v>
      </c>
      <c r="D180" s="1">
        <f t="shared" si="51"/>
        <v>7.9744100297764187E-3</v>
      </c>
      <c r="E180" s="1">
        <f t="shared" si="52"/>
        <v>0.43489349558124568</v>
      </c>
      <c r="F180" s="1">
        <f t="shared" si="53"/>
        <v>5.6358603293265155E-2</v>
      </c>
      <c r="G180" s="1">
        <f t="shared" si="54"/>
        <v>0.84973182810105985</v>
      </c>
      <c r="H180" s="41">
        <f t="shared" si="55"/>
        <v>5.7428290563561323E-5</v>
      </c>
    </row>
    <row r="181" spans="2:8" x14ac:dyDescent="0.25">
      <c r="B181" s="6">
        <f t="shared" si="56"/>
        <v>13</v>
      </c>
      <c r="C181" s="1">
        <f t="shared" si="50"/>
        <v>0.33866061560377364</v>
      </c>
      <c r="D181" s="1">
        <f t="shared" si="51"/>
        <v>5.7362681962379175E-3</v>
      </c>
      <c r="E181" s="1">
        <f t="shared" si="52"/>
        <v>0.42074080835567834</v>
      </c>
      <c r="F181" s="1">
        <f t="shared" si="53"/>
        <v>5.2059983529391021E-2</v>
      </c>
      <c r="G181" s="1">
        <f t="shared" si="54"/>
        <v>0.83383938274668712</v>
      </c>
      <c r="H181" s="41">
        <f t="shared" si="55"/>
        <v>3.5480947464287832E-5</v>
      </c>
    </row>
    <row r="182" spans="2:8" x14ac:dyDescent="0.25">
      <c r="B182" s="6">
        <f t="shared" si="56"/>
        <v>13.25</v>
      </c>
      <c r="C182" s="1">
        <f t="shared" si="50"/>
        <v>0.33168603320286033</v>
      </c>
      <c r="D182" s="1">
        <f>EXP(-((B182/$H$62)^$H$61))</f>
        <v>4.0626713890713154E-3</v>
      </c>
      <c r="E182" s="1">
        <f t="shared" si="52"/>
        <v>0.40678554025172858</v>
      </c>
      <c r="F182" s="1">
        <f t="shared" si="53"/>
        <v>4.8059673200850112E-2</v>
      </c>
      <c r="G182" s="1">
        <f t="shared" si="54"/>
        <v>0.81680063464103014</v>
      </c>
      <c r="H182" s="41">
        <f t="shared" si="55"/>
        <v>2.151796847232225E-5</v>
      </c>
    </row>
    <row r="183" spans="2:8" x14ac:dyDescent="0.25">
      <c r="B183" s="6">
        <f t="shared" si="56"/>
        <v>13.5</v>
      </c>
      <c r="C183" s="1">
        <f t="shared" si="50"/>
        <v>0.32485516612160231</v>
      </c>
      <c r="D183" s="1">
        <f t="shared" si="51"/>
        <v>2.8318049793303888E-3</v>
      </c>
      <c r="E183" s="1">
        <f t="shared" si="52"/>
        <v>0.39303885569942004</v>
      </c>
      <c r="F183" s="1">
        <f t="shared" si="53"/>
        <v>4.433978778076645E-2</v>
      </c>
      <c r="G183" s="1">
        <f t="shared" si="54"/>
        <v>0.79859700868511918</v>
      </c>
      <c r="H183" s="41">
        <f t="shared" si="55"/>
        <v>1.2802945439926084E-5</v>
      </c>
    </row>
    <row r="184" spans="2:8" x14ac:dyDescent="0.25">
      <c r="B184" s="6">
        <f t="shared" si="56"/>
        <v>13.75</v>
      </c>
      <c r="C184" s="1">
        <f t="shared" si="50"/>
        <v>0.31816505005802215</v>
      </c>
      <c r="D184" s="1">
        <f t="shared" si="51"/>
        <v>1.9417846054729428E-3</v>
      </c>
      <c r="E184" s="1">
        <f t="shared" si="52"/>
        <v>0.37951115152889853</v>
      </c>
      <c r="F184" s="1">
        <f t="shared" si="53"/>
        <v>4.0883244529141806E-2</v>
      </c>
      <c r="G184" s="1">
        <f t="shared" si="54"/>
        <v>0.77921842945503983</v>
      </c>
      <c r="H184" s="41">
        <f t="shared" si="55"/>
        <v>7.4693470179055676E-6</v>
      </c>
    </row>
    <row r="185" spans="2:8" x14ac:dyDescent="0.25">
      <c r="B185" s="6">
        <f t="shared" si="56"/>
        <v>14</v>
      </c>
      <c r="C185" s="1">
        <f t="shared" si="50"/>
        <v>0.31161278199152309</v>
      </c>
      <c r="D185" s="1">
        <f t="shared" si="51"/>
        <v>1.3093029617903982E-3</v>
      </c>
      <c r="E185" s="1">
        <f t="shared" si="52"/>
        <v>0.36621205627313269</v>
      </c>
      <c r="F185" s="1">
        <f t="shared" si="53"/>
        <v>3.7673754049172448E-2</v>
      </c>
      <c r="G185" s="1">
        <f t="shared" si="54"/>
        <v>0.75866444765011276</v>
      </c>
      <c r="H185" s="41">
        <f t="shared" si="55"/>
        <v>4.2704799058660025E-6</v>
      </c>
    </row>
    <row r="186" spans="2:8" x14ac:dyDescent="0.25">
      <c r="B186" s="6">
        <f t="shared" si="56"/>
        <v>14.25</v>
      </c>
      <c r="C186" s="1">
        <f t="shared" si="50"/>
        <v>0.30519551890793228</v>
      </c>
      <c r="D186" s="1">
        <f t="shared" si="51"/>
        <v>8.6774997634497298E-4</v>
      </c>
      <c r="E186" s="1">
        <f t="shared" si="52"/>
        <v>0.35315043193531065</v>
      </c>
      <c r="F186" s="1">
        <f t="shared" si="53"/>
        <v>3.4695808450947448E-2</v>
      </c>
      <c r="G186" s="1">
        <f t="shared" si="54"/>
        <v>0.73694534529819711</v>
      </c>
      <c r="H186" s="41">
        <f t="shared" si="55"/>
        <v>2.3913590970083677E-6</v>
      </c>
    </row>
    <row r="187" spans="2:8" x14ac:dyDescent="0.25">
      <c r="B187" s="6">
        <f t="shared" si="56"/>
        <v>14.5</v>
      </c>
      <c r="C187" s="1">
        <f t="shared" si="50"/>
        <v>0.29891047655164776</v>
      </c>
      <c r="D187" s="1">
        <f t="shared" si="51"/>
        <v>5.6503726479258261E-4</v>
      </c>
      <c r="E187" s="1">
        <f t="shared" si="52"/>
        <v>0.34033437813006734</v>
      </c>
      <c r="F187" s="1">
        <f t="shared" si="53"/>
        <v>3.1934666610510365E-2</v>
      </c>
      <c r="G187" s="1">
        <f t="shared" si="54"/>
        <v>0.7140831892372429</v>
      </c>
      <c r="H187" s="41">
        <f t="shared" si="55"/>
        <v>1.3107964129391725E-6</v>
      </c>
    </row>
    <row r="188" spans="2:8" x14ac:dyDescent="0.25">
      <c r="B188" s="6">
        <f t="shared" si="56"/>
        <v>14.75</v>
      </c>
      <c r="C188" s="1">
        <f t="shared" si="50"/>
        <v>0.29275492820426402</v>
      </c>
      <c r="D188" s="1">
        <f t="shared" si="51"/>
        <v>3.6132577215067328E-4</v>
      </c>
      <c r="E188" s="1">
        <f t="shared" si="52"/>
        <v>0.32777123850025386</v>
      </c>
      <c r="F188" s="1">
        <f t="shared" si="53"/>
        <v>2.9376336970084193E-2</v>
      </c>
      <c r="G188" s="1">
        <f t="shared" si="54"/>
        <v>0.69011279820977656</v>
      </c>
      <c r="H188" s="41">
        <f t="shared" si="55"/>
        <v>7.0289704738528676E-7</v>
      </c>
    </row>
    <row r="189" spans="2:8" ht="15.75" thickBot="1" x14ac:dyDescent="0.3">
      <c r="B189" s="8">
        <f t="shared" si="56"/>
        <v>15</v>
      </c>
      <c r="C189" s="9">
        <f t="shared" si="50"/>
        <v>0.28672620348906891</v>
      </c>
      <c r="D189" s="9">
        <f t="shared" si="51"/>
        <v>2.2681418331306591E-4</v>
      </c>
      <c r="E189" s="9">
        <f t="shared" si="52"/>
        <v>0.31546760930430912</v>
      </c>
      <c r="F189" s="9">
        <f t="shared" si="53"/>
        <v>2.7007558285397196E-2</v>
      </c>
      <c r="G189" s="9">
        <f t="shared" si="54"/>
        <v>0.6650825851665495</v>
      </c>
      <c r="H189" s="75">
        <f t="shared" si="55"/>
        <v>3.6851338421388604E-7</v>
      </c>
    </row>
  </sheetData>
  <mergeCells count="14">
    <mergeCell ref="I4:J4"/>
    <mergeCell ref="K4:L4"/>
    <mergeCell ref="C20:D20"/>
    <mergeCell ref="E20:F20"/>
    <mergeCell ref="G20:H20"/>
    <mergeCell ref="I20:J20"/>
    <mergeCell ref="K20:L20"/>
    <mergeCell ref="B27:E27"/>
    <mergeCell ref="B123:D123"/>
    <mergeCell ref="B125:D125"/>
    <mergeCell ref="C127:H127"/>
    <mergeCell ref="C4:D4"/>
    <mergeCell ref="E4:F4"/>
    <mergeCell ref="G4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8A83-8478-4B45-A4F2-8CAC39FD42C8}">
  <dimension ref="A1:X168"/>
  <sheetViews>
    <sheetView workbookViewId="0">
      <selection activeCell="L149" sqref="L149"/>
    </sheetView>
  </sheetViews>
  <sheetFormatPr baseColWidth="10" defaultRowHeight="15" x14ac:dyDescent="0.25"/>
  <cols>
    <col min="3" max="3" width="17.42578125" customWidth="1"/>
    <col min="4" max="4" width="12" bestFit="1" customWidth="1"/>
  </cols>
  <sheetData>
    <row r="1" spans="1:12" ht="15.75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15.75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ht="16.5" thickBot="1" x14ac:dyDescent="0.3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 ht="16.5" thickBot="1" x14ac:dyDescent="0.3">
      <c r="A4" s="76"/>
      <c r="B4" s="77"/>
      <c r="C4" s="179" t="s">
        <v>5</v>
      </c>
      <c r="D4" s="180"/>
      <c r="E4" s="179" t="s">
        <v>6</v>
      </c>
      <c r="F4" s="180"/>
      <c r="G4" s="179" t="s">
        <v>7</v>
      </c>
      <c r="H4" s="180"/>
      <c r="I4" s="179" t="s">
        <v>8</v>
      </c>
      <c r="J4" s="180"/>
      <c r="K4" s="179" t="s">
        <v>9</v>
      </c>
      <c r="L4" s="180"/>
    </row>
    <row r="5" spans="1:12" ht="32.25" thickBot="1" x14ac:dyDescent="0.3">
      <c r="A5" s="76"/>
      <c r="B5" s="78" t="s">
        <v>0</v>
      </c>
      <c r="C5" s="79" t="s">
        <v>92</v>
      </c>
      <c r="D5" s="79" t="s">
        <v>93</v>
      </c>
      <c r="E5" s="79" t="s">
        <v>94</v>
      </c>
      <c r="F5" s="79" t="s">
        <v>95</v>
      </c>
      <c r="G5" s="79" t="s">
        <v>96</v>
      </c>
      <c r="H5" s="79" t="s">
        <v>97</v>
      </c>
      <c r="I5" s="79" t="s">
        <v>98</v>
      </c>
      <c r="J5" s="79" t="s">
        <v>99</v>
      </c>
      <c r="K5" s="79" t="s">
        <v>100</v>
      </c>
      <c r="L5" s="79" t="s">
        <v>101</v>
      </c>
    </row>
    <row r="6" spans="1:12" ht="17.25" thickTop="1" thickBot="1" x14ac:dyDescent="0.3">
      <c r="A6" s="76"/>
      <c r="B6" s="80">
        <v>1</v>
      </c>
      <c r="C6" s="80">
        <v>80</v>
      </c>
      <c r="D6" s="80">
        <v>2800</v>
      </c>
      <c r="E6" s="80">
        <v>1</v>
      </c>
      <c r="F6" s="80">
        <v>21</v>
      </c>
      <c r="G6" s="80">
        <v>5</v>
      </c>
      <c r="H6" s="80">
        <v>150</v>
      </c>
      <c r="I6" s="80">
        <v>78</v>
      </c>
      <c r="J6" s="80">
        <v>3744</v>
      </c>
      <c r="K6" s="80">
        <v>0</v>
      </c>
      <c r="L6" s="80">
        <v>0</v>
      </c>
    </row>
    <row r="7" spans="1:12" ht="17.25" thickTop="1" thickBot="1" x14ac:dyDescent="0.3">
      <c r="A7" s="76"/>
      <c r="B7" s="81">
        <v>2</v>
      </c>
      <c r="C7" s="82">
        <v>74</v>
      </c>
      <c r="D7" s="82">
        <v>2590</v>
      </c>
      <c r="E7" s="82">
        <v>7</v>
      </c>
      <c r="F7" s="82">
        <v>147</v>
      </c>
      <c r="G7" s="82">
        <v>15</v>
      </c>
      <c r="H7" s="82">
        <v>450</v>
      </c>
      <c r="I7" s="82">
        <v>115</v>
      </c>
      <c r="J7" s="82">
        <v>5520</v>
      </c>
      <c r="K7" s="82">
        <v>0</v>
      </c>
      <c r="L7" s="82">
        <v>0</v>
      </c>
    </row>
    <row r="8" spans="1:12" ht="17.25" thickTop="1" thickBot="1" x14ac:dyDescent="0.3">
      <c r="A8" s="76"/>
      <c r="B8" s="83">
        <v>3</v>
      </c>
      <c r="C8" s="80">
        <v>67</v>
      </c>
      <c r="D8" s="80">
        <v>2345</v>
      </c>
      <c r="E8" s="80">
        <v>24</v>
      </c>
      <c r="F8" s="80">
        <v>504</v>
      </c>
      <c r="G8" s="80">
        <v>25</v>
      </c>
      <c r="H8" s="80">
        <v>750</v>
      </c>
      <c r="I8" s="80">
        <v>122</v>
      </c>
      <c r="J8" s="80">
        <v>5856</v>
      </c>
      <c r="K8" s="80">
        <v>0</v>
      </c>
      <c r="L8" s="80">
        <v>0</v>
      </c>
    </row>
    <row r="9" spans="1:12" ht="17.25" thickTop="1" thickBot="1" x14ac:dyDescent="0.3">
      <c r="A9" s="76"/>
      <c r="B9" s="81">
        <v>4</v>
      </c>
      <c r="C9" s="82">
        <v>62</v>
      </c>
      <c r="D9" s="82">
        <v>2170</v>
      </c>
      <c r="E9" s="82">
        <v>53</v>
      </c>
      <c r="F9" s="82">
        <v>1113</v>
      </c>
      <c r="G9" s="82">
        <v>33</v>
      </c>
      <c r="H9" s="82">
        <v>990</v>
      </c>
      <c r="I9" s="82">
        <v>118</v>
      </c>
      <c r="J9" s="82">
        <v>5664</v>
      </c>
      <c r="K9" s="82">
        <v>0</v>
      </c>
      <c r="L9" s="82">
        <v>0</v>
      </c>
    </row>
    <row r="10" spans="1:12" ht="17.25" thickTop="1" thickBot="1" x14ac:dyDescent="0.3">
      <c r="A10" s="76"/>
      <c r="B10" s="83">
        <v>5</v>
      </c>
      <c r="C10" s="80">
        <v>58</v>
      </c>
      <c r="D10" s="80">
        <v>2030</v>
      </c>
      <c r="E10" s="80">
        <v>91</v>
      </c>
      <c r="F10" s="80">
        <v>1911</v>
      </c>
      <c r="G10" s="80">
        <v>42</v>
      </c>
      <c r="H10" s="80">
        <v>1260</v>
      </c>
      <c r="I10" s="80">
        <v>106</v>
      </c>
      <c r="J10" s="80">
        <v>5088</v>
      </c>
      <c r="K10" s="80">
        <v>1</v>
      </c>
      <c r="L10" s="80">
        <v>500</v>
      </c>
    </row>
    <row r="11" spans="1:12" ht="17.25" thickTop="1" thickBot="1" x14ac:dyDescent="0.3">
      <c r="A11" s="76"/>
      <c r="B11" s="81">
        <v>6</v>
      </c>
      <c r="C11" s="82">
        <v>52</v>
      </c>
      <c r="D11" s="82">
        <v>1820</v>
      </c>
      <c r="E11" s="82">
        <v>130</v>
      </c>
      <c r="F11" s="82">
        <v>2730</v>
      </c>
      <c r="G11" s="82">
        <v>48</v>
      </c>
      <c r="H11" s="82">
        <v>1440</v>
      </c>
      <c r="I11" s="82">
        <v>93</v>
      </c>
      <c r="J11" s="82">
        <v>4464</v>
      </c>
      <c r="K11" s="82">
        <v>1</v>
      </c>
      <c r="L11" s="82">
        <v>500</v>
      </c>
    </row>
    <row r="12" spans="1:12" ht="17.25" thickTop="1" thickBot="1" x14ac:dyDescent="0.3">
      <c r="A12" s="76"/>
      <c r="B12" s="83">
        <v>7</v>
      </c>
      <c r="C12" s="80">
        <v>49</v>
      </c>
      <c r="D12" s="80">
        <v>1715</v>
      </c>
      <c r="E12" s="80">
        <v>160</v>
      </c>
      <c r="F12" s="80">
        <v>3360</v>
      </c>
      <c r="G12" s="80">
        <v>53</v>
      </c>
      <c r="H12" s="80">
        <v>1590</v>
      </c>
      <c r="I12" s="80">
        <v>79</v>
      </c>
      <c r="J12" s="80">
        <v>3792</v>
      </c>
      <c r="K12" s="80">
        <v>3</v>
      </c>
      <c r="L12" s="80">
        <v>1500</v>
      </c>
    </row>
    <row r="13" spans="1:12" ht="17.25" thickTop="1" thickBot="1" x14ac:dyDescent="0.3">
      <c r="A13" s="76"/>
      <c r="B13" s="81">
        <v>8</v>
      </c>
      <c r="C13" s="82">
        <v>45</v>
      </c>
      <c r="D13" s="82">
        <v>1575</v>
      </c>
      <c r="E13" s="82">
        <v>166</v>
      </c>
      <c r="F13" s="82">
        <v>3486</v>
      </c>
      <c r="G13" s="82">
        <v>58</v>
      </c>
      <c r="H13" s="82">
        <v>1740</v>
      </c>
      <c r="I13" s="82">
        <v>65</v>
      </c>
      <c r="J13" s="82">
        <v>3120</v>
      </c>
      <c r="K13" s="82">
        <v>6</v>
      </c>
      <c r="L13" s="82">
        <v>3000</v>
      </c>
    </row>
    <row r="14" spans="1:12" ht="17.25" thickTop="1" thickBot="1" x14ac:dyDescent="0.3">
      <c r="A14" s="76"/>
      <c r="B14" s="83">
        <v>9</v>
      </c>
      <c r="C14" s="80">
        <v>41</v>
      </c>
      <c r="D14" s="80">
        <v>1435</v>
      </c>
      <c r="E14" s="80">
        <v>147</v>
      </c>
      <c r="F14" s="80">
        <v>3087</v>
      </c>
      <c r="G14" s="80">
        <v>60</v>
      </c>
      <c r="H14" s="80">
        <v>1800</v>
      </c>
      <c r="I14" s="80">
        <v>53</v>
      </c>
      <c r="J14" s="80">
        <v>2544</v>
      </c>
      <c r="K14" s="80">
        <v>11</v>
      </c>
      <c r="L14" s="80">
        <v>5500</v>
      </c>
    </row>
    <row r="15" spans="1:12" ht="17.25" thickTop="1" thickBot="1" x14ac:dyDescent="0.3">
      <c r="A15" s="76"/>
      <c r="B15" s="81">
        <v>10</v>
      </c>
      <c r="C15" s="82">
        <v>37</v>
      </c>
      <c r="D15" s="82">
        <v>1295</v>
      </c>
      <c r="E15" s="82">
        <v>108</v>
      </c>
      <c r="F15" s="82">
        <v>2268</v>
      </c>
      <c r="G15" s="82">
        <v>61</v>
      </c>
      <c r="H15" s="82">
        <v>1830</v>
      </c>
      <c r="I15" s="82">
        <v>42</v>
      </c>
      <c r="J15" s="82">
        <v>2016</v>
      </c>
      <c r="K15" s="82">
        <v>19</v>
      </c>
      <c r="L15" s="82">
        <v>9500</v>
      </c>
    </row>
    <row r="16" spans="1:12" ht="17.25" thickTop="1" thickBot="1" x14ac:dyDescent="0.3">
      <c r="A16" s="76"/>
      <c r="B16" s="83">
        <v>11</v>
      </c>
      <c r="C16" s="80">
        <v>35</v>
      </c>
      <c r="D16" s="80">
        <v>1225</v>
      </c>
      <c r="E16" s="80">
        <v>66</v>
      </c>
      <c r="F16" s="80">
        <v>1386</v>
      </c>
      <c r="G16" s="80">
        <v>61</v>
      </c>
      <c r="H16" s="80">
        <v>1830</v>
      </c>
      <c r="I16" s="80">
        <v>32</v>
      </c>
      <c r="J16" s="80">
        <v>1536</v>
      </c>
      <c r="K16" s="80">
        <v>30</v>
      </c>
      <c r="L16" s="80">
        <v>15000</v>
      </c>
    </row>
    <row r="17" spans="1:12" ht="17.25" thickTop="1" thickBot="1" x14ac:dyDescent="0.3">
      <c r="A17" s="76"/>
      <c r="B17" s="81">
        <v>12</v>
      </c>
      <c r="C17" s="82">
        <v>32</v>
      </c>
      <c r="D17" s="82">
        <v>1120</v>
      </c>
      <c r="E17" s="82">
        <v>31</v>
      </c>
      <c r="F17" s="82">
        <v>651</v>
      </c>
      <c r="G17" s="82">
        <v>59</v>
      </c>
      <c r="H17" s="82">
        <v>1770</v>
      </c>
      <c r="I17" s="82">
        <v>26</v>
      </c>
      <c r="J17" s="82">
        <v>1248</v>
      </c>
      <c r="K17" s="82">
        <v>45</v>
      </c>
      <c r="L17" s="82">
        <v>22500</v>
      </c>
    </row>
    <row r="18" spans="1:12" ht="15.75" x14ac:dyDescent="0.25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</row>
    <row r="19" spans="1:12" ht="16.5" thickBot="1" x14ac:dyDescent="0.3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</row>
    <row r="20" spans="1:12" ht="16.5" thickBot="1" x14ac:dyDescent="0.3">
      <c r="A20" s="76"/>
      <c r="B20" s="76"/>
      <c r="C20" s="181" t="str">
        <f>C4</f>
        <v>Component 1</v>
      </c>
      <c r="D20" s="182"/>
      <c r="E20" s="181" t="str">
        <f t="shared" ref="E20" si="0">E4</f>
        <v>Component 2</v>
      </c>
      <c r="F20" s="182"/>
      <c r="G20" s="181" t="str">
        <f t="shared" ref="G20" si="1">G4</f>
        <v>Component 3</v>
      </c>
      <c r="H20" s="182"/>
      <c r="I20" s="181" t="str">
        <f t="shared" ref="I20" si="2">I4</f>
        <v>Component 4</v>
      </c>
      <c r="J20" s="182"/>
      <c r="K20" s="181" t="str">
        <f t="shared" ref="K20" si="3">K4</f>
        <v>Component 5</v>
      </c>
      <c r="L20" s="182"/>
    </row>
    <row r="21" spans="1:12" ht="19.5" thickBot="1" x14ac:dyDescent="0.3">
      <c r="A21" s="76"/>
      <c r="B21" s="76"/>
      <c r="C21" s="84" t="s">
        <v>102</v>
      </c>
      <c r="D21" s="84" t="s">
        <v>1</v>
      </c>
      <c r="E21" s="84" t="s">
        <v>102</v>
      </c>
      <c r="F21" s="84" t="s">
        <v>1</v>
      </c>
      <c r="G21" s="84" t="s">
        <v>102</v>
      </c>
      <c r="H21" s="84" t="s">
        <v>1</v>
      </c>
      <c r="I21" s="84" t="s">
        <v>102</v>
      </c>
      <c r="J21" s="84" t="s">
        <v>1</v>
      </c>
      <c r="K21" s="84" t="s">
        <v>102</v>
      </c>
      <c r="L21" s="84" t="s">
        <v>1</v>
      </c>
    </row>
    <row r="22" spans="1:12" ht="17.25" thickTop="1" thickBot="1" x14ac:dyDescent="0.3">
      <c r="A22" s="76"/>
      <c r="B22" s="76"/>
      <c r="C22" s="85">
        <f>C24+C25</f>
        <v>35</v>
      </c>
      <c r="D22" s="85">
        <v>300</v>
      </c>
      <c r="E22" s="85">
        <f t="shared" ref="E22:I22" si="4">E24+E25</f>
        <v>65</v>
      </c>
      <c r="F22" s="85">
        <v>300</v>
      </c>
      <c r="G22" s="85">
        <f t="shared" si="4"/>
        <v>55</v>
      </c>
      <c r="H22" s="85">
        <v>300</v>
      </c>
      <c r="I22" s="85">
        <f t="shared" si="4"/>
        <v>85</v>
      </c>
      <c r="J22" s="85">
        <v>300</v>
      </c>
      <c r="K22" s="85">
        <v>195</v>
      </c>
      <c r="L22" s="85">
        <v>300</v>
      </c>
    </row>
    <row r="23" spans="1:12" ht="15.75" x14ac:dyDescent="0.2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</row>
    <row r="24" spans="1:12" ht="15.75" x14ac:dyDescent="0.25">
      <c r="A24" s="86" t="s">
        <v>2</v>
      </c>
      <c r="B24" s="86"/>
      <c r="C24" s="86">
        <v>20</v>
      </c>
      <c r="D24" s="86"/>
      <c r="E24" s="86">
        <v>50</v>
      </c>
      <c r="F24" s="86"/>
      <c r="G24" s="86">
        <v>40</v>
      </c>
      <c r="H24" s="86"/>
      <c r="I24" s="86">
        <v>70</v>
      </c>
      <c r="J24" s="86"/>
      <c r="K24" s="86">
        <v>110</v>
      </c>
      <c r="L24" s="86"/>
    </row>
    <row r="25" spans="1:12" ht="15.75" x14ac:dyDescent="0.25">
      <c r="A25" s="86" t="s">
        <v>3</v>
      </c>
      <c r="B25" s="86"/>
      <c r="C25" s="86">
        <v>15</v>
      </c>
      <c r="D25" s="86"/>
      <c r="E25" s="86">
        <v>15</v>
      </c>
      <c r="F25" s="86"/>
      <c r="G25" s="86">
        <v>15</v>
      </c>
      <c r="H25" s="86"/>
      <c r="I25" s="86">
        <v>15</v>
      </c>
      <c r="J25" s="86"/>
      <c r="K25" s="86">
        <v>15</v>
      </c>
      <c r="L25" s="86"/>
    </row>
    <row r="26" spans="1:12" ht="15.75" x14ac:dyDescent="0.25">
      <c r="A26" s="76"/>
      <c r="B26" s="76" t="s">
        <v>4</v>
      </c>
      <c r="C26" s="76">
        <f>D22/C22</f>
        <v>8.5714285714285712</v>
      </c>
      <c r="D26" s="76"/>
      <c r="E26" s="76">
        <f>F22/E22</f>
        <v>4.615384615384615</v>
      </c>
      <c r="F26" s="76"/>
      <c r="G26" s="76">
        <f>H22/G22</f>
        <v>5.4545454545454541</v>
      </c>
      <c r="H26" s="76"/>
      <c r="I26" s="76">
        <f>J22/I22</f>
        <v>3.5294117647058822</v>
      </c>
      <c r="J26" s="76"/>
      <c r="K26" s="76">
        <f>L22/K22</f>
        <v>1.5384615384615385</v>
      </c>
      <c r="L26" s="76"/>
    </row>
    <row r="27" spans="1:12" ht="15.75" x14ac:dyDescent="0.25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</row>
    <row r="28" spans="1:12" ht="32.25" customHeight="1" x14ac:dyDescent="0.3">
      <c r="A28" s="76"/>
      <c r="B28" s="177" t="s">
        <v>103</v>
      </c>
      <c r="C28" s="196"/>
      <c r="D28" s="196"/>
      <c r="E28" s="196"/>
      <c r="F28" s="196"/>
      <c r="G28" s="196"/>
      <c r="H28" s="196"/>
      <c r="I28" s="76"/>
      <c r="J28" s="76"/>
      <c r="K28" s="76"/>
      <c r="L28" s="76"/>
    </row>
    <row r="30" spans="1:12" ht="18" x14ac:dyDescent="0.25">
      <c r="B30" s="197" t="s">
        <v>90</v>
      </c>
      <c r="C30" s="197"/>
      <c r="D30" s="197"/>
      <c r="E30" s="197"/>
      <c r="F30" s="197"/>
      <c r="G30" s="197"/>
      <c r="H30" s="197"/>
    </row>
    <row r="31" spans="1:12" ht="15.75" thickBot="1" x14ac:dyDescent="0.3"/>
    <row r="32" spans="1:12" ht="15.75" thickBot="1" x14ac:dyDescent="0.3">
      <c r="B32" s="36" t="s">
        <v>49</v>
      </c>
      <c r="C32" s="36" t="s">
        <v>50</v>
      </c>
      <c r="D32" s="36">
        <v>1</v>
      </c>
      <c r="E32" s="36">
        <v>2</v>
      </c>
      <c r="F32" s="36">
        <v>3</v>
      </c>
      <c r="G32" s="36">
        <v>4</v>
      </c>
      <c r="H32" s="36">
        <v>5</v>
      </c>
    </row>
    <row r="33" spans="2:24" ht="15.75" thickBot="1" x14ac:dyDescent="0.3">
      <c r="B33" s="36" t="s">
        <v>50</v>
      </c>
      <c r="C33" s="17" t="s">
        <v>51</v>
      </c>
      <c r="D33" s="13" t="s">
        <v>52</v>
      </c>
      <c r="E33" s="13" t="s">
        <v>53</v>
      </c>
      <c r="F33" s="13" t="s">
        <v>54</v>
      </c>
      <c r="G33" s="13" t="s">
        <v>55</v>
      </c>
      <c r="H33" s="43" t="s">
        <v>56</v>
      </c>
    </row>
    <row r="34" spans="2:24" ht="15.75" thickBot="1" x14ac:dyDescent="0.3">
      <c r="B34" s="36">
        <v>1</v>
      </c>
      <c r="C34" s="55">
        <v>0</v>
      </c>
      <c r="D34" s="1">
        <v>1</v>
      </c>
      <c r="E34" s="1">
        <v>0</v>
      </c>
      <c r="F34" s="1">
        <v>0</v>
      </c>
      <c r="G34" s="1">
        <v>0</v>
      </c>
      <c r="H34" s="41">
        <v>0</v>
      </c>
    </row>
    <row r="35" spans="2:24" ht="15.75" thickBot="1" x14ac:dyDescent="0.3">
      <c r="B35" s="36">
        <v>2</v>
      </c>
      <c r="C35" s="55">
        <v>0</v>
      </c>
      <c r="D35" s="1">
        <v>0</v>
      </c>
      <c r="E35" s="1">
        <v>1</v>
      </c>
      <c r="F35" s="1">
        <v>0</v>
      </c>
      <c r="G35" s="1">
        <v>0</v>
      </c>
      <c r="H35" s="41">
        <v>0</v>
      </c>
    </row>
    <row r="36" spans="2:24" ht="15.75" thickBot="1" x14ac:dyDescent="0.3">
      <c r="B36" s="36">
        <v>3</v>
      </c>
      <c r="C36" s="55">
        <v>0</v>
      </c>
      <c r="D36" s="1">
        <v>0</v>
      </c>
      <c r="E36" s="1">
        <v>0</v>
      </c>
      <c r="F36" s="1">
        <v>1</v>
      </c>
      <c r="G36" s="1">
        <v>0</v>
      </c>
      <c r="H36" s="41">
        <v>0</v>
      </c>
    </row>
    <row r="37" spans="2:24" ht="15.75" thickBot="1" x14ac:dyDescent="0.3">
      <c r="B37" s="36">
        <v>4</v>
      </c>
      <c r="C37" s="55">
        <v>0</v>
      </c>
      <c r="D37" s="1">
        <v>0</v>
      </c>
      <c r="E37" s="1">
        <v>0</v>
      </c>
      <c r="F37" s="1">
        <v>0</v>
      </c>
      <c r="G37" s="1">
        <v>1</v>
      </c>
      <c r="H37" s="41">
        <v>0</v>
      </c>
    </row>
    <row r="38" spans="2:24" ht="15.75" thickBot="1" x14ac:dyDescent="0.3">
      <c r="B38" s="36">
        <v>5</v>
      </c>
      <c r="C38" s="56">
        <v>0</v>
      </c>
      <c r="D38" s="9">
        <v>0</v>
      </c>
      <c r="E38" s="9">
        <v>0</v>
      </c>
      <c r="F38" s="9">
        <v>0</v>
      </c>
      <c r="G38" s="9">
        <v>0</v>
      </c>
      <c r="H38" s="42">
        <v>1</v>
      </c>
    </row>
    <row r="40" spans="2:24" x14ac:dyDescent="0.25">
      <c r="B40" s="189" t="s">
        <v>57</v>
      </c>
      <c r="C40" s="178"/>
      <c r="D40" s="178"/>
      <c r="E40" s="178"/>
      <c r="F40" s="178"/>
      <c r="G40" s="178"/>
      <c r="H40" s="178"/>
    </row>
    <row r="41" spans="2:24" ht="15.75" thickBot="1" x14ac:dyDescent="0.3"/>
    <row r="42" spans="2:24" ht="15.75" thickBot="1" x14ac:dyDescent="0.3">
      <c r="B42" s="37" t="s">
        <v>10</v>
      </c>
      <c r="C42" s="193" t="s">
        <v>62</v>
      </c>
      <c r="D42" s="194"/>
      <c r="E42" s="194"/>
      <c r="F42" s="194"/>
      <c r="G42" s="194"/>
      <c r="H42" s="195"/>
      <c r="J42" s="37" t="s">
        <v>11</v>
      </c>
      <c r="K42" s="193" t="s">
        <v>62</v>
      </c>
      <c r="L42" s="194"/>
      <c r="M42" s="194"/>
      <c r="N42" s="194"/>
      <c r="O42" s="194"/>
      <c r="P42" s="195"/>
      <c r="R42" s="37" t="s">
        <v>12</v>
      </c>
      <c r="S42" s="193" t="s">
        <v>62</v>
      </c>
      <c r="T42" s="194"/>
      <c r="U42" s="194"/>
      <c r="V42" s="194"/>
      <c r="W42" s="194"/>
      <c r="X42" s="195"/>
    </row>
    <row r="43" spans="2:24" ht="15.75" thickBot="1" x14ac:dyDescent="0.3">
      <c r="B43" s="38" t="s">
        <v>16</v>
      </c>
      <c r="C43" s="61" t="s">
        <v>26</v>
      </c>
      <c r="D43" s="61" t="s">
        <v>15</v>
      </c>
      <c r="E43" s="61" t="s">
        <v>27</v>
      </c>
      <c r="F43" s="63" t="s">
        <v>28</v>
      </c>
      <c r="H43" s="62" t="s">
        <v>58</v>
      </c>
      <c r="J43" s="38" t="s">
        <v>16</v>
      </c>
      <c r="K43" s="61" t="s">
        <v>26</v>
      </c>
      <c r="L43" s="61" t="s">
        <v>15</v>
      </c>
      <c r="M43" s="61" t="s">
        <v>27</v>
      </c>
      <c r="N43" s="63" t="s">
        <v>28</v>
      </c>
      <c r="P43" s="62" t="s">
        <v>58</v>
      </c>
      <c r="R43" s="38" t="s">
        <v>16</v>
      </c>
      <c r="S43" s="61" t="s">
        <v>26</v>
      </c>
      <c r="T43" s="61" t="s">
        <v>15</v>
      </c>
      <c r="U43" s="61" t="s">
        <v>27</v>
      </c>
      <c r="V43" s="63" t="s">
        <v>28</v>
      </c>
      <c r="X43" s="62" t="s">
        <v>58</v>
      </c>
    </row>
    <row r="44" spans="2:24" ht="15.75" thickBot="1" x14ac:dyDescent="0.3">
      <c r="B44" s="38">
        <v>1000</v>
      </c>
      <c r="C44" s="3">
        <f t="shared" ref="C44:D55" si="5">B6</f>
        <v>1</v>
      </c>
      <c r="D44" s="4">
        <f t="shared" si="5"/>
        <v>80</v>
      </c>
      <c r="E44" s="4">
        <f>D44</f>
        <v>80</v>
      </c>
      <c r="F44" s="5">
        <f>E44/$B$44</f>
        <v>0.08</v>
      </c>
      <c r="H44" s="60">
        <f t="shared" ref="H44:H55" si="6">C44*D44</f>
        <v>80</v>
      </c>
      <c r="J44" s="38">
        <v>1000</v>
      </c>
      <c r="K44" s="3">
        <f t="shared" ref="K44:K55" si="7">B6</f>
        <v>1</v>
      </c>
      <c r="L44" s="4">
        <f t="shared" ref="L44:L55" si="8">E6</f>
        <v>1</v>
      </c>
      <c r="M44" s="4">
        <f>L44</f>
        <v>1</v>
      </c>
      <c r="N44" s="5">
        <f>M44/$J$44</f>
        <v>1E-3</v>
      </c>
      <c r="P44" s="60">
        <f>K44*L44</f>
        <v>1</v>
      </c>
      <c r="R44" s="38">
        <v>1000</v>
      </c>
      <c r="S44" s="3">
        <f t="shared" ref="S44:S55" si="9">B6</f>
        <v>1</v>
      </c>
      <c r="T44" s="4">
        <f t="shared" ref="T44:T55" si="10">G6</f>
        <v>5</v>
      </c>
      <c r="U44" s="4">
        <f>T44</f>
        <v>5</v>
      </c>
      <c r="V44" s="5">
        <f>U44/$R$44</f>
        <v>5.0000000000000001E-3</v>
      </c>
      <c r="X44" s="60">
        <f>S44*T44</f>
        <v>5</v>
      </c>
    </row>
    <row r="45" spans="2:24" ht="15.75" thickBot="1" x14ac:dyDescent="0.3">
      <c r="C45" s="3">
        <f t="shared" si="5"/>
        <v>2</v>
      </c>
      <c r="D45" s="4">
        <f t="shared" si="5"/>
        <v>74</v>
      </c>
      <c r="E45" s="1">
        <f t="shared" ref="E45:E55" si="11">E44+D45</f>
        <v>154</v>
      </c>
      <c r="F45" s="5">
        <f t="shared" ref="F45:F55" si="12">E45/$B$44</f>
        <v>0.154</v>
      </c>
      <c r="H45" s="58">
        <f t="shared" si="6"/>
        <v>148</v>
      </c>
      <c r="K45" s="3">
        <f t="shared" si="7"/>
        <v>2</v>
      </c>
      <c r="L45" s="4">
        <f t="shared" si="8"/>
        <v>7</v>
      </c>
      <c r="M45" s="1">
        <f>M44+L45</f>
        <v>8</v>
      </c>
      <c r="N45" s="5">
        <f t="shared" ref="N45:N55" si="13">M45/$J$44</f>
        <v>8.0000000000000002E-3</v>
      </c>
      <c r="P45" s="60">
        <f t="shared" ref="P45:P55" si="14">K45*L45</f>
        <v>14</v>
      </c>
      <c r="S45" s="3">
        <f t="shared" si="9"/>
        <v>2</v>
      </c>
      <c r="T45" s="4">
        <f t="shared" si="10"/>
        <v>15</v>
      </c>
      <c r="U45" s="1">
        <f>U44+T45</f>
        <v>20</v>
      </c>
      <c r="V45" s="5">
        <f t="shared" ref="V45:V55" si="15">U45/$R$44</f>
        <v>0.02</v>
      </c>
      <c r="X45" s="60">
        <f t="shared" ref="X45:X55" si="16">S45*T45</f>
        <v>30</v>
      </c>
    </row>
    <row r="46" spans="2:24" ht="15.75" thickBot="1" x14ac:dyDescent="0.3">
      <c r="C46" s="3">
        <f t="shared" si="5"/>
        <v>3</v>
      </c>
      <c r="D46" s="4">
        <f t="shared" si="5"/>
        <v>67</v>
      </c>
      <c r="E46" s="1">
        <f t="shared" si="11"/>
        <v>221</v>
      </c>
      <c r="F46" s="5">
        <f t="shared" si="12"/>
        <v>0.221</v>
      </c>
      <c r="H46" s="58">
        <f t="shared" si="6"/>
        <v>201</v>
      </c>
      <c r="K46" s="3">
        <f t="shared" si="7"/>
        <v>3</v>
      </c>
      <c r="L46" s="4">
        <f t="shared" si="8"/>
        <v>24</v>
      </c>
      <c r="M46" s="1">
        <f t="shared" ref="M46:M55" si="17">M45+L46</f>
        <v>32</v>
      </c>
      <c r="N46" s="5">
        <f t="shared" si="13"/>
        <v>3.2000000000000001E-2</v>
      </c>
      <c r="P46" s="60">
        <f t="shared" si="14"/>
        <v>72</v>
      </c>
      <c r="S46" s="3">
        <f t="shared" si="9"/>
        <v>3</v>
      </c>
      <c r="T46" s="4">
        <f t="shared" si="10"/>
        <v>25</v>
      </c>
      <c r="U46" s="1">
        <f t="shared" ref="U46:U55" si="18">U45+T46</f>
        <v>45</v>
      </c>
      <c r="V46" s="5">
        <f t="shared" si="15"/>
        <v>4.4999999999999998E-2</v>
      </c>
      <c r="X46" s="60">
        <f t="shared" si="16"/>
        <v>75</v>
      </c>
    </row>
    <row r="47" spans="2:24" ht="15.75" thickBot="1" x14ac:dyDescent="0.3">
      <c r="C47" s="3">
        <f t="shared" si="5"/>
        <v>4</v>
      </c>
      <c r="D47" s="4">
        <f t="shared" si="5"/>
        <v>62</v>
      </c>
      <c r="E47" s="1">
        <f t="shared" si="11"/>
        <v>283</v>
      </c>
      <c r="F47" s="5">
        <f t="shared" si="12"/>
        <v>0.28299999999999997</v>
      </c>
      <c r="H47" s="58">
        <f t="shared" si="6"/>
        <v>248</v>
      </c>
      <c r="K47" s="3">
        <f t="shared" si="7"/>
        <v>4</v>
      </c>
      <c r="L47" s="4">
        <f t="shared" si="8"/>
        <v>53</v>
      </c>
      <c r="M47" s="1">
        <f t="shared" si="17"/>
        <v>85</v>
      </c>
      <c r="N47" s="5">
        <f t="shared" si="13"/>
        <v>8.5000000000000006E-2</v>
      </c>
      <c r="P47" s="60">
        <f t="shared" si="14"/>
        <v>212</v>
      </c>
      <c r="S47" s="3">
        <f t="shared" si="9"/>
        <v>4</v>
      </c>
      <c r="T47" s="4">
        <f t="shared" si="10"/>
        <v>33</v>
      </c>
      <c r="U47" s="1">
        <f t="shared" si="18"/>
        <v>78</v>
      </c>
      <c r="V47" s="5">
        <f t="shared" si="15"/>
        <v>7.8E-2</v>
      </c>
      <c r="X47" s="60">
        <f t="shared" si="16"/>
        <v>132</v>
      </c>
    </row>
    <row r="48" spans="2:24" ht="15.75" thickBot="1" x14ac:dyDescent="0.3">
      <c r="C48" s="3">
        <f t="shared" si="5"/>
        <v>5</v>
      </c>
      <c r="D48" s="4">
        <f t="shared" si="5"/>
        <v>58</v>
      </c>
      <c r="E48" s="1">
        <f t="shared" si="11"/>
        <v>341</v>
      </c>
      <c r="F48" s="5">
        <f t="shared" si="12"/>
        <v>0.34100000000000003</v>
      </c>
      <c r="H48" s="58">
        <f t="shared" si="6"/>
        <v>290</v>
      </c>
      <c r="K48" s="3">
        <f t="shared" si="7"/>
        <v>5</v>
      </c>
      <c r="L48" s="4">
        <f t="shared" si="8"/>
        <v>91</v>
      </c>
      <c r="M48" s="1">
        <f t="shared" si="17"/>
        <v>176</v>
      </c>
      <c r="N48" s="5">
        <f t="shared" si="13"/>
        <v>0.17599999999999999</v>
      </c>
      <c r="P48" s="60">
        <f t="shared" si="14"/>
        <v>455</v>
      </c>
      <c r="S48" s="3">
        <f t="shared" si="9"/>
        <v>5</v>
      </c>
      <c r="T48" s="4">
        <f t="shared" si="10"/>
        <v>42</v>
      </c>
      <c r="U48" s="1">
        <f t="shared" si="18"/>
        <v>120</v>
      </c>
      <c r="V48" s="5">
        <f t="shared" si="15"/>
        <v>0.12</v>
      </c>
      <c r="X48" s="60">
        <f t="shared" si="16"/>
        <v>210</v>
      </c>
    </row>
    <row r="49" spans="2:24" ht="15.75" thickBot="1" x14ac:dyDescent="0.3">
      <c r="C49" s="3">
        <f t="shared" si="5"/>
        <v>6</v>
      </c>
      <c r="D49" s="4">
        <f t="shared" si="5"/>
        <v>52</v>
      </c>
      <c r="E49" s="1">
        <f t="shared" si="11"/>
        <v>393</v>
      </c>
      <c r="F49" s="5">
        <f t="shared" si="12"/>
        <v>0.39300000000000002</v>
      </c>
      <c r="H49" s="58">
        <f t="shared" si="6"/>
        <v>312</v>
      </c>
      <c r="K49" s="3">
        <f t="shared" si="7"/>
        <v>6</v>
      </c>
      <c r="L49" s="4">
        <f t="shared" si="8"/>
        <v>130</v>
      </c>
      <c r="M49" s="1">
        <f t="shared" si="17"/>
        <v>306</v>
      </c>
      <c r="N49" s="5">
        <f t="shared" si="13"/>
        <v>0.30599999999999999</v>
      </c>
      <c r="P49" s="60">
        <f t="shared" si="14"/>
        <v>780</v>
      </c>
      <c r="S49" s="3">
        <f t="shared" si="9"/>
        <v>6</v>
      </c>
      <c r="T49" s="4">
        <f t="shared" si="10"/>
        <v>48</v>
      </c>
      <c r="U49" s="1">
        <f t="shared" si="18"/>
        <v>168</v>
      </c>
      <c r="V49" s="5">
        <f t="shared" si="15"/>
        <v>0.16800000000000001</v>
      </c>
      <c r="X49" s="60">
        <f t="shared" si="16"/>
        <v>288</v>
      </c>
    </row>
    <row r="50" spans="2:24" ht="15.75" thickBot="1" x14ac:dyDescent="0.3">
      <c r="C50" s="3">
        <f t="shared" si="5"/>
        <v>7</v>
      </c>
      <c r="D50" s="4">
        <f t="shared" si="5"/>
        <v>49</v>
      </c>
      <c r="E50" s="1">
        <f t="shared" si="11"/>
        <v>442</v>
      </c>
      <c r="F50" s="5">
        <f t="shared" si="12"/>
        <v>0.442</v>
      </c>
      <c r="H50" s="58">
        <f t="shared" si="6"/>
        <v>343</v>
      </c>
      <c r="K50" s="3">
        <f t="shared" si="7"/>
        <v>7</v>
      </c>
      <c r="L50" s="4">
        <f t="shared" si="8"/>
        <v>160</v>
      </c>
      <c r="M50" s="1">
        <f t="shared" si="17"/>
        <v>466</v>
      </c>
      <c r="N50" s="5">
        <f t="shared" si="13"/>
        <v>0.46600000000000003</v>
      </c>
      <c r="P50" s="60">
        <f t="shared" si="14"/>
        <v>1120</v>
      </c>
      <c r="S50" s="3">
        <f t="shared" si="9"/>
        <v>7</v>
      </c>
      <c r="T50" s="4">
        <f t="shared" si="10"/>
        <v>53</v>
      </c>
      <c r="U50" s="1">
        <f t="shared" si="18"/>
        <v>221</v>
      </c>
      <c r="V50" s="5">
        <f t="shared" si="15"/>
        <v>0.221</v>
      </c>
      <c r="X50" s="60">
        <f t="shared" si="16"/>
        <v>371</v>
      </c>
    </row>
    <row r="51" spans="2:24" ht="15.75" thickBot="1" x14ac:dyDescent="0.3">
      <c r="C51" s="3">
        <f t="shared" si="5"/>
        <v>8</v>
      </c>
      <c r="D51" s="4">
        <f t="shared" si="5"/>
        <v>45</v>
      </c>
      <c r="E51" s="1">
        <f t="shared" si="11"/>
        <v>487</v>
      </c>
      <c r="F51" s="5">
        <f t="shared" si="12"/>
        <v>0.48699999999999999</v>
      </c>
      <c r="H51" s="58">
        <f t="shared" si="6"/>
        <v>360</v>
      </c>
      <c r="K51" s="3">
        <f t="shared" si="7"/>
        <v>8</v>
      </c>
      <c r="L51" s="4">
        <f t="shared" si="8"/>
        <v>166</v>
      </c>
      <c r="M51" s="1">
        <f t="shared" si="17"/>
        <v>632</v>
      </c>
      <c r="N51" s="5">
        <f t="shared" si="13"/>
        <v>0.63200000000000001</v>
      </c>
      <c r="P51" s="60">
        <f t="shared" si="14"/>
        <v>1328</v>
      </c>
      <c r="S51" s="3">
        <f t="shared" si="9"/>
        <v>8</v>
      </c>
      <c r="T51" s="4">
        <f t="shared" si="10"/>
        <v>58</v>
      </c>
      <c r="U51" s="1">
        <f t="shared" si="18"/>
        <v>279</v>
      </c>
      <c r="V51" s="5">
        <f t="shared" si="15"/>
        <v>0.27900000000000003</v>
      </c>
      <c r="X51" s="60">
        <f t="shared" si="16"/>
        <v>464</v>
      </c>
    </row>
    <row r="52" spans="2:24" ht="15.75" thickBot="1" x14ac:dyDescent="0.3">
      <c r="C52" s="3">
        <f t="shared" si="5"/>
        <v>9</v>
      </c>
      <c r="D52" s="4">
        <f t="shared" si="5"/>
        <v>41</v>
      </c>
      <c r="E52" s="1">
        <f t="shared" si="11"/>
        <v>528</v>
      </c>
      <c r="F52" s="5">
        <f t="shared" si="12"/>
        <v>0.52800000000000002</v>
      </c>
      <c r="H52" s="58">
        <f t="shared" si="6"/>
        <v>369</v>
      </c>
      <c r="K52" s="3">
        <f t="shared" si="7"/>
        <v>9</v>
      </c>
      <c r="L52" s="4">
        <f t="shared" si="8"/>
        <v>147</v>
      </c>
      <c r="M52" s="1">
        <f t="shared" si="17"/>
        <v>779</v>
      </c>
      <c r="N52" s="5">
        <f t="shared" si="13"/>
        <v>0.77900000000000003</v>
      </c>
      <c r="P52" s="60">
        <f t="shared" si="14"/>
        <v>1323</v>
      </c>
      <c r="S52" s="3">
        <f t="shared" si="9"/>
        <v>9</v>
      </c>
      <c r="T52" s="4">
        <f t="shared" si="10"/>
        <v>60</v>
      </c>
      <c r="U52" s="1">
        <f t="shared" si="18"/>
        <v>339</v>
      </c>
      <c r="V52" s="5">
        <f t="shared" si="15"/>
        <v>0.33900000000000002</v>
      </c>
      <c r="X52" s="60">
        <f t="shared" si="16"/>
        <v>540</v>
      </c>
    </row>
    <row r="53" spans="2:24" ht="15.75" thickBot="1" x14ac:dyDescent="0.3">
      <c r="C53" s="3">
        <f t="shared" si="5"/>
        <v>10</v>
      </c>
      <c r="D53" s="4">
        <f t="shared" si="5"/>
        <v>37</v>
      </c>
      <c r="E53" s="1">
        <f t="shared" si="11"/>
        <v>565</v>
      </c>
      <c r="F53" s="5">
        <f t="shared" si="12"/>
        <v>0.56499999999999995</v>
      </c>
      <c r="H53" s="58">
        <f t="shared" si="6"/>
        <v>370</v>
      </c>
      <c r="K53" s="3">
        <f t="shared" si="7"/>
        <v>10</v>
      </c>
      <c r="L53" s="4">
        <f t="shared" si="8"/>
        <v>108</v>
      </c>
      <c r="M53" s="1">
        <f t="shared" si="17"/>
        <v>887</v>
      </c>
      <c r="N53" s="5">
        <f t="shared" si="13"/>
        <v>0.88700000000000001</v>
      </c>
      <c r="P53" s="60">
        <f t="shared" si="14"/>
        <v>1080</v>
      </c>
      <c r="S53" s="3">
        <f t="shared" si="9"/>
        <v>10</v>
      </c>
      <c r="T53" s="4">
        <f t="shared" si="10"/>
        <v>61</v>
      </c>
      <c r="U53" s="1">
        <f t="shared" si="18"/>
        <v>400</v>
      </c>
      <c r="V53" s="5">
        <f t="shared" si="15"/>
        <v>0.4</v>
      </c>
      <c r="X53" s="60">
        <f t="shared" si="16"/>
        <v>610</v>
      </c>
    </row>
    <row r="54" spans="2:24" ht="15.75" thickBot="1" x14ac:dyDescent="0.3">
      <c r="C54" s="3">
        <f t="shared" si="5"/>
        <v>11</v>
      </c>
      <c r="D54" s="4">
        <f t="shared" si="5"/>
        <v>35</v>
      </c>
      <c r="E54" s="1">
        <f t="shared" si="11"/>
        <v>600</v>
      </c>
      <c r="F54" s="5">
        <f t="shared" si="12"/>
        <v>0.6</v>
      </c>
      <c r="H54" s="58">
        <f t="shared" si="6"/>
        <v>385</v>
      </c>
      <c r="K54" s="3">
        <f t="shared" si="7"/>
        <v>11</v>
      </c>
      <c r="L54" s="4">
        <f t="shared" si="8"/>
        <v>66</v>
      </c>
      <c r="M54" s="1">
        <f t="shared" si="17"/>
        <v>953</v>
      </c>
      <c r="N54" s="5">
        <f t="shared" si="13"/>
        <v>0.95299999999999996</v>
      </c>
      <c r="P54" s="60">
        <f t="shared" si="14"/>
        <v>726</v>
      </c>
      <c r="S54" s="3">
        <f t="shared" si="9"/>
        <v>11</v>
      </c>
      <c r="T54" s="4">
        <f t="shared" si="10"/>
        <v>61</v>
      </c>
      <c r="U54" s="1">
        <f t="shared" si="18"/>
        <v>461</v>
      </c>
      <c r="V54" s="5">
        <f t="shared" si="15"/>
        <v>0.46100000000000002</v>
      </c>
      <c r="X54" s="60">
        <f t="shared" si="16"/>
        <v>671</v>
      </c>
    </row>
    <row r="55" spans="2:24" ht="15.75" thickBot="1" x14ac:dyDescent="0.3">
      <c r="C55" s="3">
        <f t="shared" si="5"/>
        <v>12</v>
      </c>
      <c r="D55" s="4">
        <f t="shared" si="5"/>
        <v>32</v>
      </c>
      <c r="E55" s="1">
        <f t="shared" si="11"/>
        <v>632</v>
      </c>
      <c r="F55" s="5">
        <f t="shared" si="12"/>
        <v>0.63200000000000001</v>
      </c>
      <c r="H55" s="64">
        <f t="shared" si="6"/>
        <v>384</v>
      </c>
      <c r="K55" s="3">
        <f t="shared" si="7"/>
        <v>12</v>
      </c>
      <c r="L55" s="4">
        <f t="shared" si="8"/>
        <v>31</v>
      </c>
      <c r="M55" s="1">
        <f t="shared" si="17"/>
        <v>984</v>
      </c>
      <c r="N55" s="5">
        <f t="shared" si="13"/>
        <v>0.98399999999999999</v>
      </c>
      <c r="P55" s="60">
        <f t="shared" si="14"/>
        <v>372</v>
      </c>
      <c r="S55" s="3">
        <f t="shared" si="9"/>
        <v>12</v>
      </c>
      <c r="T55" s="4">
        <f t="shared" si="10"/>
        <v>59</v>
      </c>
      <c r="U55" s="1">
        <f t="shared" si="18"/>
        <v>520</v>
      </c>
      <c r="V55" s="5">
        <f t="shared" si="15"/>
        <v>0.52</v>
      </c>
      <c r="X55" s="60">
        <f t="shared" si="16"/>
        <v>708</v>
      </c>
    </row>
    <row r="56" spans="2:24" ht="15.75" thickBot="1" x14ac:dyDescent="0.3">
      <c r="G56" s="65" t="s">
        <v>59</v>
      </c>
      <c r="H56" s="57">
        <f>SUM(H44:H55)</f>
        <v>3490</v>
      </c>
      <c r="O56" s="65" t="s">
        <v>59</v>
      </c>
      <c r="P56" s="57">
        <f>SUM(P44:P55)</f>
        <v>7483</v>
      </c>
      <c r="W56" s="65" t="s">
        <v>59</v>
      </c>
      <c r="X56" s="57">
        <f>SUM(X44:X55)</f>
        <v>4104</v>
      </c>
    </row>
    <row r="57" spans="2:24" ht="15.75" thickBot="1" x14ac:dyDescent="0.3">
      <c r="G57" s="65" t="s">
        <v>60</v>
      </c>
      <c r="H57" s="58">
        <f>(B44-E55)*(C55+1)</f>
        <v>4784</v>
      </c>
      <c r="O57" s="65" t="s">
        <v>60</v>
      </c>
      <c r="P57" s="58">
        <f>(J44-M55)*(K55+1)</f>
        <v>208</v>
      </c>
      <c r="W57" s="65" t="s">
        <v>60</v>
      </c>
      <c r="X57" s="58">
        <f>(R44-U55)*(S55+1)</f>
        <v>6240</v>
      </c>
    </row>
    <row r="58" spans="2:24" ht="15.75" thickBot="1" x14ac:dyDescent="0.3">
      <c r="G58" s="65" t="s">
        <v>61</v>
      </c>
      <c r="H58" s="58">
        <f>H56+H57</f>
        <v>8274</v>
      </c>
      <c r="O58" s="65" t="s">
        <v>61</v>
      </c>
      <c r="P58" s="58">
        <f>P56+P57</f>
        <v>7691</v>
      </c>
      <c r="W58" s="65" t="s">
        <v>61</v>
      </c>
      <c r="X58" s="58">
        <f>X56+X57</f>
        <v>10344</v>
      </c>
    </row>
    <row r="59" spans="2:24" ht="15.75" thickBot="1" x14ac:dyDescent="0.3">
      <c r="G59" s="65" t="s">
        <v>37</v>
      </c>
      <c r="H59" s="58">
        <f>H58/B44</f>
        <v>8.2739999999999991</v>
      </c>
      <c r="O59" s="65" t="s">
        <v>37</v>
      </c>
      <c r="P59" s="58">
        <f>P58/J44</f>
        <v>7.6909999999999998</v>
      </c>
      <c r="W59" s="65" t="s">
        <v>37</v>
      </c>
      <c r="X59" s="58">
        <f>X58/R44</f>
        <v>10.343999999999999</v>
      </c>
    </row>
    <row r="60" spans="2:24" ht="15.75" thickBot="1" x14ac:dyDescent="0.3">
      <c r="G60" s="66" t="s">
        <v>63</v>
      </c>
      <c r="H60" s="59">
        <f>1/H59</f>
        <v>0.12086052695189753</v>
      </c>
      <c r="O60" s="66" t="s">
        <v>63</v>
      </c>
      <c r="P60" s="59">
        <f>1/P59</f>
        <v>0.13002210375763881</v>
      </c>
      <c r="W60" s="66" t="s">
        <v>63</v>
      </c>
      <c r="X60" s="59">
        <f>1/X59</f>
        <v>9.6674400618716169E-2</v>
      </c>
    </row>
    <row r="61" spans="2:24" ht="15.75" thickBot="1" x14ac:dyDescent="0.3"/>
    <row r="62" spans="2:24" ht="15.75" thickBot="1" x14ac:dyDescent="0.3">
      <c r="B62" s="37" t="s">
        <v>13</v>
      </c>
      <c r="C62" s="193" t="s">
        <v>62</v>
      </c>
      <c r="D62" s="194"/>
      <c r="E62" s="194"/>
      <c r="F62" s="194"/>
      <c r="G62" s="194"/>
      <c r="H62" s="195"/>
      <c r="J62" s="37" t="s">
        <v>14</v>
      </c>
      <c r="K62" s="193" t="s">
        <v>62</v>
      </c>
      <c r="L62" s="194"/>
      <c r="M62" s="194"/>
      <c r="N62" s="194"/>
      <c r="O62" s="194"/>
      <c r="P62" s="195"/>
    </row>
    <row r="63" spans="2:24" ht="15.75" thickBot="1" x14ac:dyDescent="0.3">
      <c r="B63" s="38" t="s">
        <v>16</v>
      </c>
      <c r="C63" s="61" t="s">
        <v>26</v>
      </c>
      <c r="D63" s="61" t="s">
        <v>15</v>
      </c>
      <c r="E63" s="61" t="s">
        <v>27</v>
      </c>
      <c r="F63" s="63" t="s">
        <v>28</v>
      </c>
      <c r="H63" s="62" t="s">
        <v>58</v>
      </c>
      <c r="J63" s="38" t="s">
        <v>16</v>
      </c>
      <c r="K63" s="61" t="s">
        <v>26</v>
      </c>
      <c r="L63" s="61" t="s">
        <v>15</v>
      </c>
      <c r="M63" s="61" t="s">
        <v>27</v>
      </c>
      <c r="N63" s="63" t="s">
        <v>28</v>
      </c>
      <c r="P63" s="62" t="s">
        <v>58</v>
      </c>
    </row>
    <row r="64" spans="2:24" ht="15.75" thickBot="1" x14ac:dyDescent="0.3">
      <c r="B64" s="38">
        <v>1000</v>
      </c>
      <c r="C64" s="3">
        <f t="shared" ref="C64:C75" si="19">B6</f>
        <v>1</v>
      </c>
      <c r="D64" s="4">
        <f t="shared" ref="D64:D75" si="20">I6</f>
        <v>78</v>
      </c>
      <c r="E64" s="4">
        <f>D64</f>
        <v>78</v>
      </c>
      <c r="F64" s="5">
        <f>E64/$B$64</f>
        <v>7.8E-2</v>
      </c>
      <c r="H64" s="60">
        <f>C64*D64</f>
        <v>78</v>
      </c>
      <c r="J64" s="38">
        <v>1000</v>
      </c>
      <c r="K64" s="3">
        <f t="shared" ref="K64:K75" si="21">B6</f>
        <v>1</v>
      </c>
      <c r="L64" s="4">
        <f t="shared" ref="L64:L75" si="22">K6</f>
        <v>0</v>
      </c>
      <c r="M64" s="4">
        <f>L64</f>
        <v>0</v>
      </c>
      <c r="N64" s="5">
        <f>M64/$J$64</f>
        <v>0</v>
      </c>
      <c r="P64" s="60">
        <f>K64*L64</f>
        <v>0</v>
      </c>
    </row>
    <row r="65" spans="3:16" ht="15.75" thickBot="1" x14ac:dyDescent="0.3">
      <c r="C65" s="3">
        <f t="shared" si="19"/>
        <v>2</v>
      </c>
      <c r="D65" s="4">
        <f t="shared" si="20"/>
        <v>115</v>
      </c>
      <c r="E65" s="1">
        <f>E64+D65</f>
        <v>193</v>
      </c>
      <c r="F65" s="5">
        <f t="shared" ref="F65:F75" si="23">E65/$B$64</f>
        <v>0.193</v>
      </c>
      <c r="H65" s="60">
        <f t="shared" ref="H65:H75" si="24">C65*D65</f>
        <v>230</v>
      </c>
      <c r="K65" s="3">
        <f t="shared" si="21"/>
        <v>2</v>
      </c>
      <c r="L65" s="4">
        <f t="shared" si="22"/>
        <v>0</v>
      </c>
      <c r="M65" s="1">
        <f>M64+L65</f>
        <v>0</v>
      </c>
      <c r="N65" s="5">
        <f t="shared" ref="N65:N75" si="25">M65/$J$64</f>
        <v>0</v>
      </c>
      <c r="P65" s="60">
        <f t="shared" ref="P65:P75" si="26">K65*L65</f>
        <v>0</v>
      </c>
    </row>
    <row r="66" spans="3:16" ht="15.75" thickBot="1" x14ac:dyDescent="0.3">
      <c r="C66" s="3">
        <f t="shared" si="19"/>
        <v>3</v>
      </c>
      <c r="D66" s="4">
        <f t="shared" si="20"/>
        <v>122</v>
      </c>
      <c r="E66" s="1">
        <f t="shared" ref="E66:E75" si="27">E65+D66</f>
        <v>315</v>
      </c>
      <c r="F66" s="5">
        <f t="shared" si="23"/>
        <v>0.315</v>
      </c>
      <c r="H66" s="60">
        <f t="shared" si="24"/>
        <v>366</v>
      </c>
      <c r="K66" s="3">
        <f t="shared" si="21"/>
        <v>3</v>
      </c>
      <c r="L66" s="4">
        <f t="shared" si="22"/>
        <v>0</v>
      </c>
      <c r="M66" s="1">
        <f t="shared" ref="M66:M75" si="28">M65+L66</f>
        <v>0</v>
      </c>
      <c r="N66" s="5">
        <f t="shared" si="25"/>
        <v>0</v>
      </c>
      <c r="P66" s="60">
        <f t="shared" si="26"/>
        <v>0</v>
      </c>
    </row>
    <row r="67" spans="3:16" ht="15.75" thickBot="1" x14ac:dyDescent="0.3">
      <c r="C67" s="3">
        <f t="shared" si="19"/>
        <v>4</v>
      </c>
      <c r="D67" s="4">
        <f t="shared" si="20"/>
        <v>118</v>
      </c>
      <c r="E67" s="1">
        <f t="shared" si="27"/>
        <v>433</v>
      </c>
      <c r="F67" s="5">
        <f t="shared" si="23"/>
        <v>0.433</v>
      </c>
      <c r="H67" s="60">
        <f t="shared" si="24"/>
        <v>472</v>
      </c>
      <c r="K67" s="3">
        <f t="shared" si="21"/>
        <v>4</v>
      </c>
      <c r="L67" s="4">
        <f t="shared" si="22"/>
        <v>0</v>
      </c>
      <c r="M67" s="1">
        <f t="shared" si="28"/>
        <v>0</v>
      </c>
      <c r="N67" s="5">
        <f t="shared" si="25"/>
        <v>0</v>
      </c>
      <c r="P67" s="60">
        <f t="shared" si="26"/>
        <v>0</v>
      </c>
    </row>
    <row r="68" spans="3:16" ht="15.75" thickBot="1" x14ac:dyDescent="0.3">
      <c r="C68" s="3">
        <f t="shared" si="19"/>
        <v>5</v>
      </c>
      <c r="D68" s="4">
        <f t="shared" si="20"/>
        <v>106</v>
      </c>
      <c r="E68" s="1">
        <f t="shared" si="27"/>
        <v>539</v>
      </c>
      <c r="F68" s="5">
        <f t="shared" si="23"/>
        <v>0.53900000000000003</v>
      </c>
      <c r="H68" s="60">
        <f t="shared" si="24"/>
        <v>530</v>
      </c>
      <c r="K68" s="3">
        <f t="shared" si="21"/>
        <v>5</v>
      </c>
      <c r="L68" s="4">
        <f t="shared" si="22"/>
        <v>1</v>
      </c>
      <c r="M68" s="1">
        <f t="shared" si="28"/>
        <v>1</v>
      </c>
      <c r="N68" s="5">
        <f t="shared" si="25"/>
        <v>1E-3</v>
      </c>
      <c r="P68" s="60">
        <f t="shared" si="26"/>
        <v>5</v>
      </c>
    </row>
    <row r="69" spans="3:16" ht="15.75" thickBot="1" x14ac:dyDescent="0.3">
      <c r="C69" s="3">
        <f t="shared" si="19"/>
        <v>6</v>
      </c>
      <c r="D69" s="4">
        <f t="shared" si="20"/>
        <v>93</v>
      </c>
      <c r="E69" s="1">
        <f t="shared" si="27"/>
        <v>632</v>
      </c>
      <c r="F69" s="5">
        <f t="shared" si="23"/>
        <v>0.63200000000000001</v>
      </c>
      <c r="H69" s="60">
        <f t="shared" si="24"/>
        <v>558</v>
      </c>
      <c r="K69" s="3">
        <f t="shared" si="21"/>
        <v>6</v>
      </c>
      <c r="L69" s="4">
        <f t="shared" si="22"/>
        <v>1</v>
      </c>
      <c r="M69" s="1">
        <f t="shared" si="28"/>
        <v>2</v>
      </c>
      <c r="N69" s="5">
        <f t="shared" si="25"/>
        <v>2E-3</v>
      </c>
      <c r="P69" s="60">
        <f t="shared" si="26"/>
        <v>6</v>
      </c>
    </row>
    <row r="70" spans="3:16" ht="15.75" thickBot="1" x14ac:dyDescent="0.3">
      <c r="C70" s="3">
        <f t="shared" si="19"/>
        <v>7</v>
      </c>
      <c r="D70" s="4">
        <f t="shared" si="20"/>
        <v>79</v>
      </c>
      <c r="E70" s="1">
        <f t="shared" si="27"/>
        <v>711</v>
      </c>
      <c r="F70" s="5">
        <f t="shared" si="23"/>
        <v>0.71099999999999997</v>
      </c>
      <c r="H70" s="60">
        <f t="shared" si="24"/>
        <v>553</v>
      </c>
      <c r="K70" s="3">
        <f t="shared" si="21"/>
        <v>7</v>
      </c>
      <c r="L70" s="4">
        <f t="shared" si="22"/>
        <v>3</v>
      </c>
      <c r="M70" s="1">
        <f t="shared" si="28"/>
        <v>5</v>
      </c>
      <c r="N70" s="5">
        <f t="shared" si="25"/>
        <v>5.0000000000000001E-3</v>
      </c>
      <c r="P70" s="60">
        <f t="shared" si="26"/>
        <v>21</v>
      </c>
    </row>
    <row r="71" spans="3:16" ht="15.75" thickBot="1" x14ac:dyDescent="0.3">
      <c r="C71" s="3">
        <f t="shared" si="19"/>
        <v>8</v>
      </c>
      <c r="D71" s="4">
        <f t="shared" si="20"/>
        <v>65</v>
      </c>
      <c r="E71" s="1">
        <f t="shared" si="27"/>
        <v>776</v>
      </c>
      <c r="F71" s="5">
        <f t="shared" si="23"/>
        <v>0.77600000000000002</v>
      </c>
      <c r="H71" s="60">
        <f t="shared" si="24"/>
        <v>520</v>
      </c>
      <c r="K71" s="3">
        <f t="shared" si="21"/>
        <v>8</v>
      </c>
      <c r="L71" s="4">
        <f t="shared" si="22"/>
        <v>6</v>
      </c>
      <c r="M71" s="1">
        <f t="shared" si="28"/>
        <v>11</v>
      </c>
      <c r="N71" s="5">
        <f t="shared" si="25"/>
        <v>1.0999999999999999E-2</v>
      </c>
      <c r="P71" s="60">
        <f t="shared" si="26"/>
        <v>48</v>
      </c>
    </row>
    <row r="72" spans="3:16" ht="15.75" thickBot="1" x14ac:dyDescent="0.3">
      <c r="C72" s="3">
        <f t="shared" si="19"/>
        <v>9</v>
      </c>
      <c r="D72" s="4">
        <f t="shared" si="20"/>
        <v>53</v>
      </c>
      <c r="E72" s="1">
        <f t="shared" si="27"/>
        <v>829</v>
      </c>
      <c r="F72" s="5">
        <f t="shared" si="23"/>
        <v>0.82899999999999996</v>
      </c>
      <c r="H72" s="60">
        <f t="shared" si="24"/>
        <v>477</v>
      </c>
      <c r="K72" s="3">
        <f t="shared" si="21"/>
        <v>9</v>
      </c>
      <c r="L72" s="4">
        <f t="shared" si="22"/>
        <v>11</v>
      </c>
      <c r="M72" s="1">
        <f t="shared" si="28"/>
        <v>22</v>
      </c>
      <c r="N72" s="5">
        <f t="shared" si="25"/>
        <v>2.1999999999999999E-2</v>
      </c>
      <c r="P72" s="60">
        <f t="shared" si="26"/>
        <v>99</v>
      </c>
    </row>
    <row r="73" spans="3:16" ht="15.75" thickBot="1" x14ac:dyDescent="0.3">
      <c r="C73" s="3">
        <f t="shared" si="19"/>
        <v>10</v>
      </c>
      <c r="D73" s="4">
        <f t="shared" si="20"/>
        <v>42</v>
      </c>
      <c r="E73" s="1">
        <f t="shared" si="27"/>
        <v>871</v>
      </c>
      <c r="F73" s="5">
        <f t="shared" si="23"/>
        <v>0.871</v>
      </c>
      <c r="H73" s="60">
        <f t="shared" si="24"/>
        <v>420</v>
      </c>
      <c r="K73" s="3">
        <f t="shared" si="21"/>
        <v>10</v>
      </c>
      <c r="L73" s="4">
        <f t="shared" si="22"/>
        <v>19</v>
      </c>
      <c r="M73" s="1">
        <f t="shared" si="28"/>
        <v>41</v>
      </c>
      <c r="N73" s="5">
        <f t="shared" si="25"/>
        <v>4.1000000000000002E-2</v>
      </c>
      <c r="P73" s="60">
        <f t="shared" si="26"/>
        <v>190</v>
      </c>
    </row>
    <row r="74" spans="3:16" ht="15.75" thickBot="1" x14ac:dyDescent="0.3">
      <c r="C74" s="3">
        <f t="shared" si="19"/>
        <v>11</v>
      </c>
      <c r="D74" s="4">
        <f t="shared" si="20"/>
        <v>32</v>
      </c>
      <c r="E74" s="1">
        <f t="shared" si="27"/>
        <v>903</v>
      </c>
      <c r="F74" s="5">
        <f t="shared" si="23"/>
        <v>0.90300000000000002</v>
      </c>
      <c r="H74" s="60">
        <f t="shared" si="24"/>
        <v>352</v>
      </c>
      <c r="K74" s="3">
        <f t="shared" si="21"/>
        <v>11</v>
      </c>
      <c r="L74" s="4">
        <f t="shared" si="22"/>
        <v>30</v>
      </c>
      <c r="M74" s="1">
        <f t="shared" si="28"/>
        <v>71</v>
      </c>
      <c r="N74" s="5">
        <f t="shared" si="25"/>
        <v>7.0999999999999994E-2</v>
      </c>
      <c r="P74" s="60">
        <f t="shared" si="26"/>
        <v>330</v>
      </c>
    </row>
    <row r="75" spans="3:16" ht="15.75" thickBot="1" x14ac:dyDescent="0.3">
      <c r="C75" s="3">
        <f t="shared" si="19"/>
        <v>12</v>
      </c>
      <c r="D75" s="4">
        <f t="shared" si="20"/>
        <v>26</v>
      </c>
      <c r="E75" s="1">
        <f t="shared" si="27"/>
        <v>929</v>
      </c>
      <c r="F75" s="5">
        <f t="shared" si="23"/>
        <v>0.92900000000000005</v>
      </c>
      <c r="H75" s="60">
        <f t="shared" si="24"/>
        <v>312</v>
      </c>
      <c r="K75" s="3">
        <f t="shared" si="21"/>
        <v>12</v>
      </c>
      <c r="L75" s="4">
        <f t="shared" si="22"/>
        <v>45</v>
      </c>
      <c r="M75" s="1">
        <f t="shared" si="28"/>
        <v>116</v>
      </c>
      <c r="N75" s="5">
        <f t="shared" si="25"/>
        <v>0.11600000000000001</v>
      </c>
      <c r="P75" s="60">
        <f t="shared" si="26"/>
        <v>540</v>
      </c>
    </row>
    <row r="76" spans="3:16" ht="15.75" thickBot="1" x14ac:dyDescent="0.3">
      <c r="G76" s="65" t="s">
        <v>59</v>
      </c>
      <c r="H76" s="57">
        <f>SUM(H64:H75)</f>
        <v>4868</v>
      </c>
      <c r="O76" s="65" t="s">
        <v>59</v>
      </c>
      <c r="P76" s="57">
        <f>SUM(P64:P75)</f>
        <v>1239</v>
      </c>
    </row>
    <row r="77" spans="3:16" ht="15.75" thickBot="1" x14ac:dyDescent="0.3">
      <c r="G77" s="65" t="s">
        <v>60</v>
      </c>
      <c r="H77" s="58">
        <f>(B64-E75)*(C75+1)</f>
        <v>923</v>
      </c>
      <c r="O77" s="65" t="s">
        <v>60</v>
      </c>
      <c r="P77" s="58">
        <f>(J64-M75)*(K75+1)</f>
        <v>11492</v>
      </c>
    </row>
    <row r="78" spans="3:16" ht="15.75" thickBot="1" x14ac:dyDescent="0.3">
      <c r="G78" s="65" t="s">
        <v>61</v>
      </c>
      <c r="H78" s="58">
        <f>H76+H77</f>
        <v>5791</v>
      </c>
      <c r="O78" s="65" t="s">
        <v>61</v>
      </c>
      <c r="P78" s="58">
        <f>P76+P77</f>
        <v>12731</v>
      </c>
    </row>
    <row r="79" spans="3:16" ht="15.75" thickBot="1" x14ac:dyDescent="0.3">
      <c r="G79" s="65" t="s">
        <v>37</v>
      </c>
      <c r="H79" s="58">
        <f>H78/B64</f>
        <v>5.7910000000000004</v>
      </c>
      <c r="O79" s="65" t="s">
        <v>37</v>
      </c>
      <c r="P79" s="58">
        <f>P78/J64</f>
        <v>12.731</v>
      </c>
    </row>
    <row r="80" spans="3:16" ht="15.75" thickBot="1" x14ac:dyDescent="0.3">
      <c r="G80" s="66" t="s">
        <v>63</v>
      </c>
      <c r="H80" s="59">
        <f>1/H79</f>
        <v>0.17268174753928509</v>
      </c>
      <c r="O80" s="66" t="s">
        <v>63</v>
      </c>
      <c r="P80" s="59">
        <f>1/P79</f>
        <v>7.8548425104076669E-2</v>
      </c>
    </row>
    <row r="82" spans="3:10" ht="15.75" thickBot="1" x14ac:dyDescent="0.3"/>
    <row r="83" spans="3:10" ht="15.75" thickBot="1" x14ac:dyDescent="0.3">
      <c r="C83" s="47" t="s">
        <v>64</v>
      </c>
      <c r="D83" s="44">
        <f>H60</f>
        <v>0.12086052695189753</v>
      </c>
    </row>
    <row r="84" spans="3:10" ht="15.75" thickBot="1" x14ac:dyDescent="0.3">
      <c r="C84" s="47" t="s">
        <v>65</v>
      </c>
      <c r="D84" s="45">
        <f>P60</f>
        <v>0.13002210375763881</v>
      </c>
    </row>
    <row r="85" spans="3:10" ht="15.75" thickBot="1" x14ac:dyDescent="0.3">
      <c r="C85" s="47" t="s">
        <v>66</v>
      </c>
      <c r="D85" s="45">
        <f>X60</f>
        <v>9.6674400618716169E-2</v>
      </c>
    </row>
    <row r="86" spans="3:10" ht="15.75" thickBot="1" x14ac:dyDescent="0.3">
      <c r="C86" s="47" t="s">
        <v>67</v>
      </c>
      <c r="D86" s="45">
        <f>H80</f>
        <v>0.17268174753928509</v>
      </c>
    </row>
    <row r="87" spans="3:10" ht="15.75" thickBot="1" x14ac:dyDescent="0.3">
      <c r="C87" s="47" t="s">
        <v>68</v>
      </c>
      <c r="D87" s="46">
        <f>P80</f>
        <v>7.8548425104076669E-2</v>
      </c>
    </row>
    <row r="88" spans="3:10" ht="15.75" thickBot="1" x14ac:dyDescent="0.3"/>
    <row r="89" spans="3:10" ht="15.75" thickBot="1" x14ac:dyDescent="0.3">
      <c r="C89" s="36" t="s">
        <v>49</v>
      </c>
      <c r="D89" s="36" t="s">
        <v>50</v>
      </c>
      <c r="E89" s="36">
        <v>1</v>
      </c>
      <c r="F89" s="36">
        <v>2</v>
      </c>
      <c r="G89" s="36">
        <v>3</v>
      </c>
      <c r="H89" s="36">
        <v>4</v>
      </c>
      <c r="I89" s="36">
        <v>5</v>
      </c>
      <c r="J89" s="68" t="s">
        <v>17</v>
      </c>
    </row>
    <row r="90" spans="3:10" ht="15.75" thickBot="1" x14ac:dyDescent="0.3">
      <c r="C90" s="36" t="s">
        <v>50</v>
      </c>
      <c r="D90" s="17">
        <f>1-SUM(D83:D87)</f>
        <v>0.40121279602838578</v>
      </c>
      <c r="E90" s="13">
        <f>D83</f>
        <v>0.12086052695189753</v>
      </c>
      <c r="F90" s="13">
        <f>D84</f>
        <v>0.13002210375763881</v>
      </c>
      <c r="G90" s="13">
        <f>D85</f>
        <v>9.6674400618716169E-2</v>
      </c>
      <c r="H90" s="13">
        <f>D86</f>
        <v>0.17268174753928509</v>
      </c>
      <c r="I90" s="43">
        <f>D87</f>
        <v>7.8548425104076669E-2</v>
      </c>
      <c r="J90">
        <f>SUM(D90:I90)</f>
        <v>1</v>
      </c>
    </row>
    <row r="91" spans="3:10" ht="15.75" thickBot="1" x14ac:dyDescent="0.3">
      <c r="C91" s="36">
        <v>1</v>
      </c>
      <c r="D91" s="55">
        <v>0</v>
      </c>
      <c r="E91" s="1">
        <v>1</v>
      </c>
      <c r="F91" s="1">
        <v>0</v>
      </c>
      <c r="G91" s="1">
        <v>0</v>
      </c>
      <c r="H91" s="1">
        <v>0</v>
      </c>
      <c r="I91" s="41">
        <v>0</v>
      </c>
      <c r="J91">
        <f t="shared" ref="J91:J95" si="29">SUM(D91:I91)</f>
        <v>1</v>
      </c>
    </row>
    <row r="92" spans="3:10" ht="15.75" thickBot="1" x14ac:dyDescent="0.3">
      <c r="C92" s="36">
        <v>2</v>
      </c>
      <c r="D92" s="55">
        <v>0</v>
      </c>
      <c r="E92" s="1">
        <v>0</v>
      </c>
      <c r="F92" s="1">
        <v>1</v>
      </c>
      <c r="G92" s="1">
        <v>0</v>
      </c>
      <c r="H92" s="1">
        <v>0</v>
      </c>
      <c r="I92" s="41">
        <v>0</v>
      </c>
      <c r="J92">
        <f t="shared" si="29"/>
        <v>1</v>
      </c>
    </row>
    <row r="93" spans="3:10" ht="15.75" thickBot="1" x14ac:dyDescent="0.3">
      <c r="C93" s="36">
        <v>3</v>
      </c>
      <c r="D93" s="55">
        <v>0</v>
      </c>
      <c r="E93" s="1">
        <v>0</v>
      </c>
      <c r="F93" s="1">
        <v>0</v>
      </c>
      <c r="G93" s="1">
        <v>1</v>
      </c>
      <c r="H93" s="1">
        <v>0</v>
      </c>
      <c r="I93" s="41">
        <v>0</v>
      </c>
      <c r="J93">
        <f t="shared" si="29"/>
        <v>1</v>
      </c>
    </row>
    <row r="94" spans="3:10" ht="15.75" thickBot="1" x14ac:dyDescent="0.3">
      <c r="C94" s="36">
        <v>4</v>
      </c>
      <c r="D94" s="55">
        <v>0</v>
      </c>
      <c r="E94" s="1">
        <v>0</v>
      </c>
      <c r="F94" s="1">
        <v>0</v>
      </c>
      <c r="G94" s="1">
        <v>0</v>
      </c>
      <c r="H94" s="1">
        <v>1</v>
      </c>
      <c r="I94" s="41">
        <v>0</v>
      </c>
      <c r="J94">
        <f t="shared" si="29"/>
        <v>1</v>
      </c>
    </row>
    <row r="95" spans="3:10" ht="15.75" thickBot="1" x14ac:dyDescent="0.3">
      <c r="C95" s="36">
        <v>5</v>
      </c>
      <c r="D95" s="56">
        <v>0</v>
      </c>
      <c r="E95" s="9">
        <v>0</v>
      </c>
      <c r="F95" s="9">
        <v>0</v>
      </c>
      <c r="G95" s="9">
        <v>0</v>
      </c>
      <c r="H95" s="9">
        <v>0</v>
      </c>
      <c r="I95" s="42">
        <v>1</v>
      </c>
      <c r="J95">
        <f t="shared" si="29"/>
        <v>1</v>
      </c>
    </row>
    <row r="96" spans="3:10" ht="15.75" thickBot="1" x14ac:dyDescent="0.3"/>
    <row r="97" spans="1:20" ht="15.75" thickBot="1" x14ac:dyDescent="0.3">
      <c r="B97" s="36" t="s">
        <v>69</v>
      </c>
      <c r="C97" s="36" t="s">
        <v>70</v>
      </c>
      <c r="D97" s="36" t="s">
        <v>71</v>
      </c>
      <c r="E97" s="36" t="s">
        <v>72</v>
      </c>
      <c r="F97" s="36" t="s">
        <v>73</v>
      </c>
      <c r="G97" s="36" t="s">
        <v>74</v>
      </c>
      <c r="H97" s="36" t="s">
        <v>75</v>
      </c>
      <c r="I97" s="36" t="s">
        <v>76</v>
      </c>
      <c r="J97" s="36" t="s">
        <v>77</v>
      </c>
      <c r="K97" s="36" t="s">
        <v>78</v>
      </c>
      <c r="L97" s="36" t="s">
        <v>79</v>
      </c>
      <c r="M97" s="36" t="s">
        <v>80</v>
      </c>
      <c r="N97" s="36" t="s">
        <v>81</v>
      </c>
      <c r="O97" s="36" t="s">
        <v>82</v>
      </c>
      <c r="P97" s="36" t="s">
        <v>83</v>
      </c>
      <c r="Q97" s="36" t="s">
        <v>84</v>
      </c>
    </row>
    <row r="98" spans="1:20" x14ac:dyDescent="0.25">
      <c r="A98" s="67" t="s">
        <v>50</v>
      </c>
      <c r="B98" s="60">
        <v>1</v>
      </c>
      <c r="C98" s="60">
        <f t="array" ref="C98:C103">MMULT(TRANSPOSE(D90:I95),B98:B103)</f>
        <v>0.40121279602838578</v>
      </c>
      <c r="D98" s="60">
        <f t="array" ref="D98:D103">MMULT(TRANSPOSE(D90:I95),C98:C103)</f>
        <v>0.1609717076969151</v>
      </c>
      <c r="E98" s="60">
        <f t="array" ref="E98:E103">MMULT(TRANSPOSE(D90:I95),D98:D103)</f>
        <v>6.4583908926543337E-2</v>
      </c>
      <c r="F98" s="60">
        <f t="array" ref="F98:F103">MMULT(TRANSPOSE(D90:I95),E98:E103)</f>
        <v>2.5911890678861075E-2</v>
      </c>
      <c r="G98" s="60">
        <f t="array" ref="G98:G103">MMULT(TRANSPOSE(D90:I95),F98:F103)</f>
        <v>1.0396182109647718E-2</v>
      </c>
      <c r="H98" s="60">
        <f t="array" ref="H98:H103">MMULT(TRANSPOSE(D90:I95),G98:G103)</f>
        <v>4.1710812922320433E-3</v>
      </c>
      <c r="I98" s="60">
        <f t="array" ref="I98:I103">MMULT(TRANSPOSE(D90:I95),H98:H103)</f>
        <v>1.6734911877181106E-3</v>
      </c>
      <c r="J98" s="60">
        <f t="array" ref="J98:J103">MMULT(TRANSPOSE(D90:I95),I98:I103)</f>
        <v>6.7142607855324738E-4</v>
      </c>
      <c r="K98" s="60">
        <f t="array" ref="K98:K103">MMULT(TRANSPOSE(D90:I95),J98:J103)</f>
        <v>2.6938473430272296E-4</v>
      </c>
      <c r="L98" s="60">
        <f t="array" ref="L98:L103">MMULT(TRANSPOSE(D90:I95),K98:K103)</f>
        <v>1.0808060245695929E-4</v>
      </c>
      <c r="M98" s="60">
        <f t="array" ref="M98:M103">MMULT(TRANSPOSE(D90:I95),L98:L103)</f>
        <v>4.3363320708189055E-5</v>
      </c>
      <c r="N98" s="60">
        <f t="array" ref="N98:N103">MMULT(TRANSPOSE(D90:I95),M98:M103)</f>
        <v>1.7397919146408131E-5</v>
      </c>
      <c r="O98" s="60">
        <f t="array" ref="O98:O103">MMULT(TRANSPOSE(D90:I95),N98:N103)</f>
        <v>6.9802677858061927E-6</v>
      </c>
      <c r="P98" s="60">
        <f t="array" ref="P98:P103">MMULT(TRANSPOSE(D90:I95),O98:O103)</f>
        <v>2.8005727553701719E-6</v>
      </c>
      <c r="Q98" s="71">
        <f t="array" ref="Q98:Q103">MMULT(TRANSPOSE(D90:I95),P98:P103)</f>
        <v>1.1236256256629871E-6</v>
      </c>
    </row>
    <row r="99" spans="1:20" x14ac:dyDescent="0.25">
      <c r="A99" s="67">
        <v>1</v>
      </c>
      <c r="B99" s="58">
        <v>0</v>
      </c>
      <c r="C99" s="58">
        <v>0.12086052695189753</v>
      </c>
      <c r="D99" s="58">
        <v>0.16935131689973243</v>
      </c>
      <c r="E99" s="58">
        <v>0.1888064423163284</v>
      </c>
      <c r="F99" s="58">
        <v>0.19661208758180379</v>
      </c>
      <c r="G99" s="58">
        <v>0.19974381234357091</v>
      </c>
      <c r="H99" s="58">
        <v>0.20100030039163083</v>
      </c>
      <c r="I99" s="58">
        <v>0.20150441947456921</v>
      </c>
      <c r="J99" s="58">
        <v>0.20170667850136617</v>
      </c>
      <c r="K99" s="58">
        <v>0.20178782741102935</v>
      </c>
      <c r="L99" s="58">
        <v>0.20182038539196998</v>
      </c>
      <c r="M99" s="58">
        <v>0.20183344807053621</v>
      </c>
      <c r="N99" s="58">
        <v>0.20183868898432739</v>
      </c>
      <c r="O99" s="58">
        <v>0.20184079170600328</v>
      </c>
      <c r="P99" s="58">
        <v>0.20184163534484614</v>
      </c>
      <c r="Q99" s="58">
        <v>0.20184197382354513</v>
      </c>
    </row>
    <row r="100" spans="1:20" x14ac:dyDescent="0.25">
      <c r="A100" s="67">
        <v>2</v>
      </c>
      <c r="B100" s="58">
        <v>0</v>
      </c>
      <c r="C100" s="58">
        <v>0.13002210375763881</v>
      </c>
      <c r="D100" s="58">
        <v>0.18218863555173398</v>
      </c>
      <c r="E100" s="58">
        <v>0.20311851563194658</v>
      </c>
      <c r="F100" s="58">
        <v>0.21151585133946749</v>
      </c>
      <c r="G100" s="58">
        <v>0.21488496987787095</v>
      </c>
      <c r="H100" s="58">
        <v>0.21623670334681488</v>
      </c>
      <c r="I100" s="58">
        <v>0.21677903611137503</v>
      </c>
      <c r="J100" s="58">
        <v>0.21699662695622202</v>
      </c>
      <c r="K100" s="58">
        <v>0.21708392718747324</v>
      </c>
      <c r="L100" s="58">
        <v>0.21711895315734747</v>
      </c>
      <c r="M100" s="58">
        <v>0.21713300602465432</v>
      </c>
      <c r="N100" s="58">
        <v>0.21713864421483872</v>
      </c>
      <c r="O100" s="58">
        <v>0.21714090632888713</v>
      </c>
      <c r="P100" s="58">
        <v>0.21714181391798942</v>
      </c>
      <c r="Q100" s="58">
        <v>0.21714217805435079</v>
      </c>
    </row>
    <row r="101" spans="1:20" x14ac:dyDescent="0.25">
      <c r="A101" s="67">
        <v>3</v>
      </c>
      <c r="B101" s="58">
        <v>0</v>
      </c>
      <c r="C101" s="58">
        <v>9.6674400618716169E-2</v>
      </c>
      <c r="D101" s="58">
        <v>0.1354614071953196</v>
      </c>
      <c r="E101" s="58">
        <v>0.15102325055349006</v>
      </c>
      <c r="F101" s="58">
        <v>0.15726686123857739</v>
      </c>
      <c r="G101" s="58">
        <v>0.15977187773885398</v>
      </c>
      <c r="H101" s="58">
        <v>0.16077692241302718</v>
      </c>
      <c r="I101" s="58">
        <v>0.16118015919688566</v>
      </c>
      <c r="J101" s="58">
        <v>0.16134194295439902</v>
      </c>
      <c r="K101" s="58">
        <v>0.16140685266810292</v>
      </c>
      <c r="L101" s="58">
        <v>0.16143289527582746</v>
      </c>
      <c r="M101" s="58">
        <v>0.16144334390328849</v>
      </c>
      <c r="N101" s="58">
        <v>0.16144753602632678</v>
      </c>
      <c r="O101" s="58">
        <v>0.16144921795973227</v>
      </c>
      <c r="P101" s="58">
        <v>0.16144989277293662</v>
      </c>
      <c r="Q101" s="58">
        <v>0.16145016351662914</v>
      </c>
    </row>
    <row r="102" spans="1:20" x14ac:dyDescent="0.25">
      <c r="A102" s="67">
        <v>4</v>
      </c>
      <c r="B102" s="58">
        <v>0</v>
      </c>
      <c r="C102" s="58">
        <v>0.17268174753928509</v>
      </c>
      <c r="D102" s="58">
        <v>0.24196387429258948</v>
      </c>
      <c r="E102" s="58">
        <v>0.26976075008207578</v>
      </c>
      <c r="F102" s="58">
        <v>0.28091321233842931</v>
      </c>
      <c r="G102" s="58">
        <v>0.28538772290290193</v>
      </c>
      <c r="H102" s="58">
        <v>0.28718295379733255</v>
      </c>
      <c r="I102" s="58">
        <v>0.28790322340400359</v>
      </c>
      <c r="J102" s="58">
        <v>0.28819220478679036</v>
      </c>
      <c r="K102" s="58">
        <v>0.28830814781537839</v>
      </c>
      <c r="L102" s="58">
        <v>0.28835466564205819</v>
      </c>
      <c r="M102" s="58">
        <v>0.28837332918936553</v>
      </c>
      <c r="N102" s="58">
        <v>0.28838081724336451</v>
      </c>
      <c r="O102" s="58">
        <v>0.28838382154644626</v>
      </c>
      <c r="P102" s="58">
        <v>0.28838502691128581</v>
      </c>
      <c r="Q102" s="58">
        <v>0.28838551051908334</v>
      </c>
    </row>
    <row r="103" spans="1:20" ht="15.75" thickBot="1" x14ac:dyDescent="0.3">
      <c r="A103" s="67">
        <v>5</v>
      </c>
      <c r="B103" s="59">
        <v>0</v>
      </c>
      <c r="C103" s="59">
        <v>7.8548425104076669E-2</v>
      </c>
      <c r="D103" s="59">
        <v>0.11006305836370953</v>
      </c>
      <c r="E103" s="59">
        <v>0.12270713248961598</v>
      </c>
      <c r="F103" s="59">
        <v>0.12778009682286109</v>
      </c>
      <c r="G103" s="59">
        <v>0.12981543502715465</v>
      </c>
      <c r="H103" s="59">
        <v>0.13063203875896265</v>
      </c>
      <c r="I103" s="59">
        <v>0.13095967062544855</v>
      </c>
      <c r="J103" s="59">
        <v>0.13109112072266937</v>
      </c>
      <c r="K103" s="59">
        <v>0.13114386018371355</v>
      </c>
      <c r="L103" s="59">
        <v>0.1311650199303401</v>
      </c>
      <c r="M103" s="59">
        <v>0.1311735094914474</v>
      </c>
      <c r="N103" s="59">
        <v>0.13117691561199632</v>
      </c>
      <c r="O103" s="59">
        <v>0.13117828219114536</v>
      </c>
      <c r="P103" s="59">
        <v>0.13117883048018675</v>
      </c>
      <c r="Q103" s="59">
        <v>0.13117905046076608</v>
      </c>
    </row>
    <row r="104" spans="1:20" x14ac:dyDescent="0.25">
      <c r="A104" s="68" t="s">
        <v>17</v>
      </c>
      <c r="B104">
        <f>SUM(B98:B103)</f>
        <v>1</v>
      </c>
      <c r="C104">
        <f t="shared" ref="C104:Q104" si="30">SUM(C98:C103)</f>
        <v>1</v>
      </c>
      <c r="D104">
        <f t="shared" si="30"/>
        <v>1</v>
      </c>
      <c r="E104">
        <f t="shared" si="30"/>
        <v>1.0000000000000002</v>
      </c>
      <c r="F104">
        <f t="shared" si="30"/>
        <v>1</v>
      </c>
      <c r="G104">
        <f t="shared" si="30"/>
        <v>1.0000000000000002</v>
      </c>
      <c r="H104">
        <f t="shared" si="30"/>
        <v>1</v>
      </c>
      <c r="I104">
        <f t="shared" si="30"/>
        <v>1.0000000000000002</v>
      </c>
      <c r="J104">
        <f t="shared" si="30"/>
        <v>1.0000000000000004</v>
      </c>
      <c r="K104">
        <f t="shared" si="30"/>
        <v>1.0000000000000002</v>
      </c>
      <c r="L104">
        <f t="shared" si="30"/>
        <v>1</v>
      </c>
      <c r="M104">
        <f t="shared" si="30"/>
        <v>1.0000000000000002</v>
      </c>
      <c r="N104">
        <f t="shared" si="30"/>
        <v>1.0000000000000002</v>
      </c>
      <c r="O104">
        <f t="shared" si="30"/>
        <v>1</v>
      </c>
      <c r="P104">
        <f t="shared" si="30"/>
        <v>1</v>
      </c>
      <c r="Q104">
        <f t="shared" si="30"/>
        <v>1.0000000000000002</v>
      </c>
    </row>
    <row r="106" spans="1:20" x14ac:dyDescent="0.25">
      <c r="B106" s="69" t="s">
        <v>85</v>
      </c>
      <c r="C106" s="69"/>
      <c r="D106" s="70">
        <f>Q98</f>
        <v>1.1236256256629871E-6</v>
      </c>
    </row>
    <row r="109" spans="1:20" ht="18.75" x14ac:dyDescent="0.3">
      <c r="B109" s="177" t="s">
        <v>91</v>
      </c>
      <c r="C109" s="177"/>
      <c r="D109" s="177"/>
      <c r="E109" s="177"/>
      <c r="F109" s="177"/>
      <c r="G109" s="177"/>
      <c r="H109" s="177"/>
    </row>
    <row r="110" spans="1:20" ht="15.75" thickBot="1" x14ac:dyDescent="0.3"/>
    <row r="111" spans="1:20" ht="15.75" thickBot="1" x14ac:dyDescent="0.3">
      <c r="B111" s="159"/>
      <c r="C111" s="188" t="s">
        <v>130</v>
      </c>
      <c r="D111" s="188"/>
      <c r="E111" s="162"/>
      <c r="F111" s="159"/>
      <c r="G111" s="188" t="s">
        <v>131</v>
      </c>
      <c r="H111" s="188"/>
      <c r="I111" s="162"/>
      <c r="J111" s="159"/>
      <c r="K111" s="188" t="s">
        <v>132</v>
      </c>
      <c r="L111" s="188"/>
      <c r="M111" s="162"/>
      <c r="N111" s="159"/>
      <c r="O111" s="188" t="s">
        <v>133</v>
      </c>
      <c r="P111" s="188"/>
      <c r="Q111" s="162"/>
      <c r="R111" s="159" t="s">
        <v>134</v>
      </c>
      <c r="S111" s="188" t="s">
        <v>135</v>
      </c>
      <c r="T111" s="188"/>
    </row>
    <row r="112" spans="1:20" ht="15.75" thickBot="1" x14ac:dyDescent="0.3">
      <c r="B112" s="159"/>
      <c r="C112" s="163" t="s">
        <v>136</v>
      </c>
      <c r="D112" s="163" t="s">
        <v>137</v>
      </c>
      <c r="E112" s="159"/>
      <c r="F112" s="159"/>
      <c r="G112" s="163" t="s">
        <v>136</v>
      </c>
      <c r="H112" s="163" t="s">
        <v>137</v>
      </c>
      <c r="I112" s="159"/>
      <c r="J112" s="159"/>
      <c r="K112" s="163" t="s">
        <v>136</v>
      </c>
      <c r="L112" s="163" t="s">
        <v>137</v>
      </c>
      <c r="M112" s="159"/>
      <c r="N112" s="159"/>
      <c r="O112" s="163" t="s">
        <v>138</v>
      </c>
      <c r="P112" s="163" t="s">
        <v>137</v>
      </c>
      <c r="Q112" s="159"/>
      <c r="R112" s="159"/>
      <c r="S112" s="163" t="s">
        <v>138</v>
      </c>
      <c r="T112" s="163" t="s">
        <v>137</v>
      </c>
    </row>
    <row r="113" spans="2:20" ht="15.75" thickBot="1" x14ac:dyDescent="0.3">
      <c r="B113" s="159"/>
      <c r="C113" s="164">
        <v>1</v>
      </c>
      <c r="D113" s="165">
        <v>0</v>
      </c>
      <c r="E113" s="159"/>
      <c r="F113" s="159"/>
      <c r="G113" s="164">
        <v>1</v>
      </c>
      <c r="H113" s="165">
        <v>0</v>
      </c>
      <c r="I113" s="159"/>
      <c r="J113" s="159"/>
      <c r="K113" s="164">
        <v>1</v>
      </c>
      <c r="L113" s="165">
        <v>0</v>
      </c>
      <c r="M113" s="159"/>
      <c r="N113" s="159"/>
      <c r="O113" s="164">
        <v>1</v>
      </c>
      <c r="P113" s="165">
        <v>0</v>
      </c>
      <c r="Q113" s="159"/>
      <c r="R113" s="159"/>
      <c r="S113" s="164">
        <v>1</v>
      </c>
      <c r="T113" s="165">
        <v>0</v>
      </c>
    </row>
    <row r="114" spans="2:20" ht="15.75" thickBot="1" x14ac:dyDescent="0.3">
      <c r="B114" s="159"/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</row>
    <row r="115" spans="2:20" ht="15.75" thickBot="1" x14ac:dyDescent="0.3">
      <c r="B115" s="159"/>
      <c r="C115" s="188" t="s">
        <v>139</v>
      </c>
      <c r="D115" s="188"/>
      <c r="E115" s="159"/>
      <c r="F115" s="159"/>
      <c r="G115" s="188" t="s">
        <v>140</v>
      </c>
      <c r="H115" s="188"/>
      <c r="I115" s="159"/>
      <c r="J115" s="159"/>
      <c r="K115" s="188" t="s">
        <v>149</v>
      </c>
      <c r="L115" s="188"/>
      <c r="M115" s="159"/>
      <c r="N115" s="159"/>
      <c r="O115" s="188" t="s">
        <v>141</v>
      </c>
      <c r="P115" s="188"/>
      <c r="Q115" s="159"/>
      <c r="R115" s="159"/>
      <c r="S115" s="188" t="s">
        <v>142</v>
      </c>
      <c r="T115" s="188"/>
    </row>
    <row r="116" spans="2:20" ht="15.75" thickBot="1" x14ac:dyDescent="0.3">
      <c r="B116" s="163" t="s">
        <v>130</v>
      </c>
      <c r="C116" s="163" t="s">
        <v>136</v>
      </c>
      <c r="D116" s="163" t="s">
        <v>137</v>
      </c>
      <c r="E116" s="159"/>
      <c r="F116" s="163" t="s">
        <v>131</v>
      </c>
      <c r="G116" s="163" t="s">
        <v>136</v>
      </c>
      <c r="H116" s="163" t="s">
        <v>137</v>
      </c>
      <c r="I116" s="159"/>
      <c r="J116" s="163" t="s">
        <v>132</v>
      </c>
      <c r="K116" s="163" t="s">
        <v>136</v>
      </c>
      <c r="L116" s="163" t="s">
        <v>137</v>
      </c>
      <c r="M116" s="159"/>
      <c r="N116" s="163" t="s">
        <v>133</v>
      </c>
      <c r="O116" s="163" t="s">
        <v>136</v>
      </c>
      <c r="P116" s="163" t="s">
        <v>137</v>
      </c>
      <c r="Q116" s="159"/>
      <c r="R116" s="163" t="s">
        <v>135</v>
      </c>
      <c r="S116" s="163" t="s">
        <v>136</v>
      </c>
      <c r="T116" s="163" t="s">
        <v>137</v>
      </c>
    </row>
    <row r="117" spans="2:20" ht="15.75" thickBot="1" x14ac:dyDescent="0.3">
      <c r="B117" s="163" t="s">
        <v>136</v>
      </c>
      <c r="C117" s="166" t="s">
        <v>143</v>
      </c>
      <c r="D117" s="167" t="s">
        <v>52</v>
      </c>
      <c r="E117" s="159"/>
      <c r="F117" s="163" t="s">
        <v>136</v>
      </c>
      <c r="G117" s="166" t="s">
        <v>144</v>
      </c>
      <c r="H117" s="167" t="s">
        <v>53</v>
      </c>
      <c r="I117" s="159"/>
      <c r="J117" s="163" t="s">
        <v>136</v>
      </c>
      <c r="K117" s="166" t="s">
        <v>145</v>
      </c>
      <c r="L117" s="167" t="s">
        <v>54</v>
      </c>
      <c r="M117" s="159"/>
      <c r="N117" s="163" t="s">
        <v>136</v>
      </c>
      <c r="O117" s="166" t="s">
        <v>146</v>
      </c>
      <c r="P117" s="167" t="s">
        <v>55</v>
      </c>
      <c r="Q117" s="159"/>
      <c r="R117" s="163" t="s">
        <v>136</v>
      </c>
      <c r="S117" s="166" t="s">
        <v>147</v>
      </c>
      <c r="T117" s="167" t="s">
        <v>56</v>
      </c>
    </row>
    <row r="118" spans="2:20" ht="15.75" thickBot="1" x14ac:dyDescent="0.3">
      <c r="B118" s="163" t="s">
        <v>137</v>
      </c>
      <c r="C118" s="168">
        <v>0</v>
      </c>
      <c r="D118" s="169">
        <v>1</v>
      </c>
      <c r="E118" s="159"/>
      <c r="F118" s="163" t="s">
        <v>137</v>
      </c>
      <c r="G118" s="168">
        <v>0</v>
      </c>
      <c r="H118" s="169">
        <v>1</v>
      </c>
      <c r="I118" s="159"/>
      <c r="J118" s="163" t="s">
        <v>137</v>
      </c>
      <c r="K118" s="168">
        <v>0</v>
      </c>
      <c r="L118" s="169">
        <v>1</v>
      </c>
      <c r="M118" s="159"/>
      <c r="N118" s="163" t="s">
        <v>137</v>
      </c>
      <c r="O118" s="168">
        <v>0</v>
      </c>
      <c r="P118" s="169">
        <v>1</v>
      </c>
      <c r="Q118" s="159"/>
      <c r="R118" s="163" t="s">
        <v>137</v>
      </c>
      <c r="S118" s="168">
        <v>0</v>
      </c>
      <c r="T118" s="169">
        <v>1</v>
      </c>
    </row>
    <row r="119" spans="2:20" ht="15.75" thickBot="1" x14ac:dyDescent="0.3">
      <c r="B119" s="159"/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</row>
    <row r="120" spans="2:20" ht="15.75" thickBot="1" x14ac:dyDescent="0.3">
      <c r="B120" s="159"/>
      <c r="C120" s="188" t="s">
        <v>139</v>
      </c>
      <c r="D120" s="188"/>
      <c r="E120" s="159"/>
      <c r="F120" s="159"/>
      <c r="G120" s="188" t="s">
        <v>140</v>
      </c>
      <c r="H120" s="188"/>
      <c r="I120" s="159"/>
      <c r="J120" s="159"/>
      <c r="K120" s="188" t="s">
        <v>149</v>
      </c>
      <c r="L120" s="188"/>
      <c r="M120" s="159"/>
      <c r="N120" s="159"/>
      <c r="O120" s="188" t="s">
        <v>141</v>
      </c>
      <c r="P120" s="188"/>
      <c r="Q120" s="159"/>
      <c r="R120" s="159"/>
      <c r="S120" s="188" t="s">
        <v>142</v>
      </c>
      <c r="T120" s="188"/>
    </row>
    <row r="121" spans="2:20" ht="15.75" thickBot="1" x14ac:dyDescent="0.3">
      <c r="B121" s="163" t="s">
        <v>130</v>
      </c>
      <c r="C121" s="163" t="s">
        <v>136</v>
      </c>
      <c r="D121" s="163" t="s">
        <v>137</v>
      </c>
      <c r="E121" s="159"/>
      <c r="F121" s="163" t="s">
        <v>131</v>
      </c>
      <c r="G121" s="163" t="s">
        <v>136</v>
      </c>
      <c r="H121" s="163" t="s">
        <v>137</v>
      </c>
      <c r="I121" s="159"/>
      <c r="J121" s="163" t="s">
        <v>132</v>
      </c>
      <c r="K121" s="163" t="s">
        <v>136</v>
      </c>
      <c r="L121" s="163" t="s">
        <v>137</v>
      </c>
      <c r="M121" s="159"/>
      <c r="N121" s="163" t="s">
        <v>133</v>
      </c>
      <c r="O121" s="163" t="s">
        <v>136</v>
      </c>
      <c r="P121" s="163" t="s">
        <v>137</v>
      </c>
      <c r="Q121" s="159"/>
      <c r="R121" s="163" t="s">
        <v>135</v>
      </c>
      <c r="S121" s="163" t="s">
        <v>136</v>
      </c>
      <c r="T121" s="163" t="s">
        <v>137</v>
      </c>
    </row>
    <row r="122" spans="2:20" ht="15.75" thickBot="1" x14ac:dyDescent="0.3">
      <c r="B122" s="163" t="s">
        <v>136</v>
      </c>
      <c r="C122" s="166">
        <f>1-D83</f>
        <v>0.87913947304810247</v>
      </c>
      <c r="D122" s="167">
        <f>D83</f>
        <v>0.12086052695189753</v>
      </c>
      <c r="E122" s="159"/>
      <c r="F122" s="163" t="s">
        <v>136</v>
      </c>
      <c r="G122" s="166">
        <f>1-D84</f>
        <v>0.86997789624236121</v>
      </c>
      <c r="H122" s="167">
        <f>D84</f>
        <v>0.13002210375763881</v>
      </c>
      <c r="I122" s="159"/>
      <c r="J122" s="163" t="s">
        <v>136</v>
      </c>
      <c r="K122" s="166">
        <f>1-D85</f>
        <v>0.90332559938128387</v>
      </c>
      <c r="L122" s="167">
        <f>D85</f>
        <v>9.6674400618716169E-2</v>
      </c>
      <c r="M122" s="159"/>
      <c r="N122" s="163" t="s">
        <v>136</v>
      </c>
      <c r="O122" s="166">
        <f>1-D86</f>
        <v>0.82731825246071489</v>
      </c>
      <c r="P122" s="167">
        <f>D86</f>
        <v>0.17268174753928509</v>
      </c>
      <c r="Q122" s="159"/>
      <c r="R122" s="163" t="s">
        <v>136</v>
      </c>
      <c r="S122" s="166">
        <f>1-D87</f>
        <v>0.92145157489592333</v>
      </c>
      <c r="T122" s="167">
        <f>D87</f>
        <v>7.8548425104076669E-2</v>
      </c>
    </row>
    <row r="123" spans="2:20" ht="15.75" thickBot="1" x14ac:dyDescent="0.3">
      <c r="B123" s="163" t="s">
        <v>137</v>
      </c>
      <c r="C123" s="168">
        <v>0</v>
      </c>
      <c r="D123" s="169">
        <v>1</v>
      </c>
      <c r="E123" s="159"/>
      <c r="F123" s="163" t="s">
        <v>137</v>
      </c>
      <c r="G123" s="168">
        <v>0</v>
      </c>
      <c r="H123" s="169">
        <v>1</v>
      </c>
      <c r="I123" s="159"/>
      <c r="J123" s="163" t="s">
        <v>137</v>
      </c>
      <c r="K123" s="168">
        <v>0</v>
      </c>
      <c r="L123" s="169">
        <v>1</v>
      </c>
      <c r="M123" s="159"/>
      <c r="N123" s="163" t="s">
        <v>137</v>
      </c>
      <c r="O123" s="168">
        <v>0</v>
      </c>
      <c r="P123" s="169">
        <v>1</v>
      </c>
      <c r="Q123" s="159"/>
      <c r="R123" s="163" t="s">
        <v>137</v>
      </c>
      <c r="S123" s="168">
        <v>0</v>
      </c>
      <c r="T123" s="169">
        <v>1</v>
      </c>
    </row>
    <row r="124" spans="2:20" x14ac:dyDescent="0.25">
      <c r="B124" s="159"/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</row>
    <row r="125" spans="2:20" ht="15.75" thickBot="1" x14ac:dyDescent="0.3">
      <c r="B125" s="159"/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</row>
    <row r="126" spans="2:20" ht="15.75" thickBot="1" x14ac:dyDescent="0.3">
      <c r="B126" s="159"/>
      <c r="C126" s="159"/>
      <c r="D126" s="159"/>
      <c r="E126" s="159"/>
      <c r="F126" s="159"/>
      <c r="G126" s="188" t="s">
        <v>148</v>
      </c>
      <c r="H126" s="188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</row>
    <row r="127" spans="2:20" ht="15.75" thickBot="1" x14ac:dyDescent="0.3">
      <c r="B127" s="163" t="s">
        <v>139</v>
      </c>
      <c r="C127" s="163" t="s">
        <v>140</v>
      </c>
      <c r="D127" s="163" t="s">
        <v>149</v>
      </c>
      <c r="E127" s="163" t="s">
        <v>141</v>
      </c>
      <c r="F127" s="170" t="s">
        <v>142</v>
      </c>
      <c r="G127" s="163" t="s">
        <v>136</v>
      </c>
      <c r="H127" s="163" t="s">
        <v>137</v>
      </c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</row>
    <row r="128" spans="2:20" ht="15.75" thickBot="1" x14ac:dyDescent="0.3">
      <c r="B128" s="188" t="s">
        <v>136</v>
      </c>
      <c r="C128" s="188" t="s">
        <v>136</v>
      </c>
      <c r="D128" s="188" t="s">
        <v>136</v>
      </c>
      <c r="E128" s="188" t="s">
        <v>136</v>
      </c>
      <c r="F128" s="163" t="s">
        <v>136</v>
      </c>
      <c r="G128" s="171">
        <v>1</v>
      </c>
      <c r="H128" s="172">
        <v>0</v>
      </c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</row>
    <row r="129" spans="2:20" ht="15.75" thickBot="1" x14ac:dyDescent="0.3">
      <c r="B129" s="188"/>
      <c r="C129" s="188"/>
      <c r="D129" s="188"/>
      <c r="E129" s="188"/>
      <c r="F129" s="163" t="s">
        <v>137</v>
      </c>
      <c r="G129" s="173">
        <v>0</v>
      </c>
      <c r="H129" s="174">
        <v>1</v>
      </c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</row>
    <row r="130" spans="2:20" ht="15.75" thickBot="1" x14ac:dyDescent="0.3">
      <c r="B130" s="188"/>
      <c r="C130" s="188"/>
      <c r="D130" s="188"/>
      <c r="E130" s="188" t="s">
        <v>137</v>
      </c>
      <c r="F130" s="163" t="s">
        <v>136</v>
      </c>
      <c r="G130" s="173">
        <v>0</v>
      </c>
      <c r="H130" s="174">
        <v>1</v>
      </c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</row>
    <row r="131" spans="2:20" ht="15.75" thickBot="1" x14ac:dyDescent="0.3">
      <c r="B131" s="188"/>
      <c r="C131" s="188"/>
      <c r="D131" s="188"/>
      <c r="E131" s="188"/>
      <c r="F131" s="163" t="s">
        <v>137</v>
      </c>
      <c r="G131" s="173">
        <v>0</v>
      </c>
      <c r="H131" s="174">
        <v>1</v>
      </c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</row>
    <row r="132" spans="2:20" ht="15.75" thickBot="1" x14ac:dyDescent="0.3">
      <c r="B132" s="188"/>
      <c r="C132" s="188"/>
      <c r="D132" s="188" t="s">
        <v>137</v>
      </c>
      <c r="E132" s="188" t="s">
        <v>136</v>
      </c>
      <c r="F132" s="163" t="s">
        <v>136</v>
      </c>
      <c r="G132" s="173">
        <v>0</v>
      </c>
      <c r="H132" s="174">
        <v>1</v>
      </c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</row>
    <row r="133" spans="2:20" ht="15.75" thickBot="1" x14ac:dyDescent="0.3">
      <c r="B133" s="188"/>
      <c r="C133" s="188"/>
      <c r="D133" s="188"/>
      <c r="E133" s="188"/>
      <c r="F133" s="163" t="s">
        <v>137</v>
      </c>
      <c r="G133" s="173">
        <v>0</v>
      </c>
      <c r="H133" s="174">
        <v>1</v>
      </c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</row>
    <row r="134" spans="2:20" ht="15.75" thickBot="1" x14ac:dyDescent="0.3">
      <c r="B134" s="188"/>
      <c r="C134" s="188"/>
      <c r="D134" s="188"/>
      <c r="E134" s="188" t="s">
        <v>137</v>
      </c>
      <c r="F134" s="163" t="s">
        <v>136</v>
      </c>
      <c r="G134" s="173">
        <v>0</v>
      </c>
      <c r="H134" s="174">
        <v>1</v>
      </c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</row>
    <row r="135" spans="2:20" ht="15.75" thickBot="1" x14ac:dyDescent="0.3">
      <c r="B135" s="188"/>
      <c r="C135" s="188"/>
      <c r="D135" s="188"/>
      <c r="E135" s="188"/>
      <c r="F135" s="163" t="s">
        <v>137</v>
      </c>
      <c r="G135" s="173">
        <v>0</v>
      </c>
      <c r="H135" s="174">
        <v>1</v>
      </c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</row>
    <row r="136" spans="2:20" ht="15.75" thickBot="1" x14ac:dyDescent="0.3">
      <c r="B136" s="188"/>
      <c r="C136" s="188" t="s">
        <v>137</v>
      </c>
      <c r="D136" s="188" t="s">
        <v>136</v>
      </c>
      <c r="E136" s="188" t="s">
        <v>136</v>
      </c>
      <c r="F136" s="163" t="s">
        <v>136</v>
      </c>
      <c r="G136" s="173">
        <v>0</v>
      </c>
      <c r="H136" s="174">
        <v>1</v>
      </c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</row>
    <row r="137" spans="2:20" ht="15.75" thickBot="1" x14ac:dyDescent="0.3">
      <c r="B137" s="188"/>
      <c r="C137" s="188"/>
      <c r="D137" s="188"/>
      <c r="E137" s="188"/>
      <c r="F137" s="163" t="s">
        <v>137</v>
      </c>
      <c r="G137" s="173">
        <v>0</v>
      </c>
      <c r="H137" s="174">
        <v>1</v>
      </c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</row>
    <row r="138" spans="2:20" ht="15.75" thickBot="1" x14ac:dyDescent="0.3">
      <c r="B138" s="188"/>
      <c r="C138" s="188"/>
      <c r="D138" s="188"/>
      <c r="E138" s="188" t="s">
        <v>137</v>
      </c>
      <c r="F138" s="163" t="s">
        <v>136</v>
      </c>
      <c r="G138" s="173">
        <v>0</v>
      </c>
      <c r="H138" s="174">
        <v>1</v>
      </c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</row>
    <row r="139" spans="2:20" ht="15.75" thickBot="1" x14ac:dyDescent="0.3">
      <c r="B139" s="188"/>
      <c r="C139" s="188"/>
      <c r="D139" s="188"/>
      <c r="E139" s="188"/>
      <c r="F139" s="163" t="s">
        <v>137</v>
      </c>
      <c r="G139" s="173">
        <v>0</v>
      </c>
      <c r="H139" s="174">
        <v>1</v>
      </c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</row>
    <row r="140" spans="2:20" ht="15.75" thickBot="1" x14ac:dyDescent="0.3">
      <c r="B140" s="188"/>
      <c r="C140" s="188"/>
      <c r="D140" s="188" t="s">
        <v>137</v>
      </c>
      <c r="E140" s="188" t="s">
        <v>136</v>
      </c>
      <c r="F140" s="163" t="s">
        <v>136</v>
      </c>
      <c r="G140" s="173">
        <v>0</v>
      </c>
      <c r="H140" s="174">
        <v>1</v>
      </c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</row>
    <row r="141" spans="2:20" ht="15.75" thickBot="1" x14ac:dyDescent="0.3">
      <c r="B141" s="188"/>
      <c r="C141" s="188"/>
      <c r="D141" s="188"/>
      <c r="E141" s="188"/>
      <c r="F141" s="163" t="s">
        <v>137</v>
      </c>
      <c r="G141" s="173">
        <v>0</v>
      </c>
      <c r="H141" s="174">
        <v>1</v>
      </c>
      <c r="I141" s="159"/>
      <c r="J141" s="189" t="s">
        <v>57</v>
      </c>
      <c r="K141" s="190"/>
      <c r="L141" s="190"/>
      <c r="M141" s="190"/>
      <c r="N141" s="190"/>
      <c r="O141" s="190"/>
      <c r="P141" s="190"/>
      <c r="Q141" s="159"/>
      <c r="R141" s="159"/>
      <c r="S141" s="159"/>
      <c r="T141" s="159"/>
    </row>
    <row r="142" spans="2:20" ht="15.75" thickBot="1" x14ac:dyDescent="0.3">
      <c r="B142" s="188"/>
      <c r="C142" s="188"/>
      <c r="D142" s="188"/>
      <c r="E142" s="188" t="s">
        <v>137</v>
      </c>
      <c r="F142" s="163" t="s">
        <v>136</v>
      </c>
      <c r="G142" s="173">
        <v>0</v>
      </c>
      <c r="H142" s="174">
        <v>1</v>
      </c>
      <c r="I142" s="159"/>
      <c r="J142" s="191" t="s">
        <v>86</v>
      </c>
      <c r="K142" s="191"/>
      <c r="L142" s="191"/>
      <c r="M142" s="191"/>
      <c r="N142" s="158"/>
      <c r="O142" s="159"/>
      <c r="P142" s="159"/>
      <c r="Q142" s="159"/>
      <c r="R142" s="159"/>
      <c r="S142" s="159"/>
      <c r="T142" s="159"/>
    </row>
    <row r="143" spans="2:20" ht="15.75" thickBot="1" x14ac:dyDescent="0.3">
      <c r="B143" s="188"/>
      <c r="C143" s="188"/>
      <c r="D143" s="188"/>
      <c r="E143" s="188"/>
      <c r="F143" s="163" t="s">
        <v>137</v>
      </c>
      <c r="G143" s="173">
        <v>0</v>
      </c>
      <c r="H143" s="174">
        <v>1</v>
      </c>
      <c r="I143" s="159"/>
      <c r="J143" s="191" t="s">
        <v>87</v>
      </c>
      <c r="K143" s="191"/>
      <c r="L143" s="191"/>
      <c r="M143" s="191"/>
      <c r="N143" s="191"/>
      <c r="O143" s="191"/>
      <c r="P143" s="159"/>
      <c r="Q143" s="159"/>
      <c r="R143" s="159"/>
      <c r="S143" s="159"/>
      <c r="T143" s="159"/>
    </row>
    <row r="144" spans="2:20" ht="15.75" thickBot="1" x14ac:dyDescent="0.3">
      <c r="B144" s="188" t="s">
        <v>137</v>
      </c>
      <c r="C144" s="188" t="s">
        <v>136</v>
      </c>
      <c r="D144" s="188" t="s">
        <v>136</v>
      </c>
      <c r="E144" s="188" t="s">
        <v>136</v>
      </c>
      <c r="F144" s="163" t="s">
        <v>136</v>
      </c>
      <c r="G144" s="173">
        <v>0</v>
      </c>
      <c r="H144" s="174">
        <v>1</v>
      </c>
      <c r="I144" s="159"/>
      <c r="J144" s="192" t="s">
        <v>88</v>
      </c>
      <c r="K144" s="192"/>
      <c r="L144" s="192"/>
      <c r="M144" s="159"/>
      <c r="N144" s="159"/>
      <c r="O144" s="159"/>
      <c r="P144" s="159"/>
      <c r="Q144" s="159"/>
      <c r="R144" s="159"/>
      <c r="S144" s="159"/>
      <c r="T144" s="159"/>
    </row>
    <row r="145" spans="2:20" ht="15.75" thickBot="1" x14ac:dyDescent="0.3">
      <c r="B145" s="188"/>
      <c r="C145" s="188"/>
      <c r="D145" s="188"/>
      <c r="E145" s="188"/>
      <c r="F145" s="163" t="s">
        <v>137</v>
      </c>
      <c r="G145" s="173">
        <v>0</v>
      </c>
      <c r="H145" s="174">
        <v>1</v>
      </c>
      <c r="I145" s="159"/>
      <c r="J145" s="160" t="s">
        <v>89</v>
      </c>
      <c r="K145" s="161">
        <f>EXP(-15*(SUM(L101:L105)))</f>
        <v>5.023602522095397E-11</v>
      </c>
      <c r="L145" s="159"/>
      <c r="M145" s="159"/>
      <c r="N145" s="159"/>
      <c r="O145" s="159"/>
      <c r="P145" s="159"/>
      <c r="Q145" s="159"/>
      <c r="R145" s="159"/>
      <c r="S145" s="159"/>
      <c r="T145" s="159"/>
    </row>
    <row r="146" spans="2:20" ht="15.75" thickBot="1" x14ac:dyDescent="0.3">
      <c r="B146" s="188"/>
      <c r="C146" s="188"/>
      <c r="D146" s="188"/>
      <c r="E146" s="188" t="s">
        <v>137</v>
      </c>
      <c r="F146" s="163" t="s">
        <v>136</v>
      </c>
      <c r="G146" s="173">
        <v>0</v>
      </c>
      <c r="H146" s="174">
        <v>1</v>
      </c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</row>
    <row r="147" spans="2:20" ht="15.75" thickBot="1" x14ac:dyDescent="0.3">
      <c r="B147" s="188"/>
      <c r="C147" s="188"/>
      <c r="D147" s="188"/>
      <c r="E147" s="188"/>
      <c r="F147" s="163" t="s">
        <v>137</v>
      </c>
      <c r="G147" s="173">
        <v>0</v>
      </c>
      <c r="H147" s="174">
        <v>1</v>
      </c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</row>
    <row r="148" spans="2:20" ht="15.75" thickBot="1" x14ac:dyDescent="0.3">
      <c r="B148" s="188"/>
      <c r="C148" s="188"/>
      <c r="D148" s="188" t="s">
        <v>137</v>
      </c>
      <c r="E148" s="188" t="s">
        <v>136</v>
      </c>
      <c r="F148" s="163" t="s">
        <v>136</v>
      </c>
      <c r="G148" s="173">
        <v>0</v>
      </c>
      <c r="H148" s="174">
        <v>1</v>
      </c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</row>
    <row r="149" spans="2:20" ht="15.75" thickBot="1" x14ac:dyDescent="0.3">
      <c r="B149" s="188"/>
      <c r="C149" s="188"/>
      <c r="D149" s="188"/>
      <c r="E149" s="188"/>
      <c r="F149" s="163" t="s">
        <v>137</v>
      </c>
      <c r="G149" s="173">
        <v>0</v>
      </c>
      <c r="H149" s="174">
        <v>1</v>
      </c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</row>
    <row r="150" spans="2:20" ht="15.75" thickBot="1" x14ac:dyDescent="0.3">
      <c r="B150" s="188"/>
      <c r="C150" s="188"/>
      <c r="D150" s="188"/>
      <c r="E150" s="188" t="s">
        <v>137</v>
      </c>
      <c r="F150" s="163" t="s">
        <v>136</v>
      </c>
      <c r="G150" s="173">
        <v>0</v>
      </c>
      <c r="H150" s="174">
        <v>1</v>
      </c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</row>
    <row r="151" spans="2:20" ht="15.75" thickBot="1" x14ac:dyDescent="0.3">
      <c r="B151" s="188"/>
      <c r="C151" s="188"/>
      <c r="D151" s="188"/>
      <c r="E151" s="188"/>
      <c r="F151" s="163" t="s">
        <v>137</v>
      </c>
      <c r="G151" s="173">
        <v>0</v>
      </c>
      <c r="H151" s="174">
        <v>1</v>
      </c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</row>
    <row r="152" spans="2:20" ht="15.75" thickBot="1" x14ac:dyDescent="0.3">
      <c r="B152" s="188"/>
      <c r="C152" s="188" t="s">
        <v>137</v>
      </c>
      <c r="D152" s="188" t="s">
        <v>136</v>
      </c>
      <c r="E152" s="188" t="s">
        <v>136</v>
      </c>
      <c r="F152" s="163" t="s">
        <v>136</v>
      </c>
      <c r="G152" s="173">
        <v>0</v>
      </c>
      <c r="H152" s="174">
        <v>1</v>
      </c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</row>
    <row r="153" spans="2:20" ht="15.75" thickBot="1" x14ac:dyDescent="0.3">
      <c r="B153" s="188"/>
      <c r="C153" s="188"/>
      <c r="D153" s="188"/>
      <c r="E153" s="188"/>
      <c r="F153" s="163" t="s">
        <v>137</v>
      </c>
      <c r="G153" s="173">
        <v>0</v>
      </c>
      <c r="H153" s="174">
        <v>1</v>
      </c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</row>
    <row r="154" spans="2:20" ht="15.75" thickBot="1" x14ac:dyDescent="0.3">
      <c r="B154" s="188"/>
      <c r="C154" s="188"/>
      <c r="D154" s="188"/>
      <c r="E154" s="188" t="s">
        <v>137</v>
      </c>
      <c r="F154" s="163" t="s">
        <v>136</v>
      </c>
      <c r="G154" s="173">
        <v>0</v>
      </c>
      <c r="H154" s="174">
        <v>1</v>
      </c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</row>
    <row r="155" spans="2:20" ht="15.75" thickBot="1" x14ac:dyDescent="0.3">
      <c r="B155" s="188"/>
      <c r="C155" s="188"/>
      <c r="D155" s="188"/>
      <c r="E155" s="188"/>
      <c r="F155" s="163" t="s">
        <v>137</v>
      </c>
      <c r="G155" s="173">
        <v>0</v>
      </c>
      <c r="H155" s="174">
        <v>1</v>
      </c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</row>
    <row r="156" spans="2:20" ht="15.75" thickBot="1" x14ac:dyDescent="0.3">
      <c r="B156" s="188"/>
      <c r="C156" s="188"/>
      <c r="D156" s="188" t="s">
        <v>137</v>
      </c>
      <c r="E156" s="188" t="s">
        <v>136</v>
      </c>
      <c r="F156" s="163" t="s">
        <v>136</v>
      </c>
      <c r="G156" s="173">
        <v>0</v>
      </c>
      <c r="H156" s="174">
        <v>1</v>
      </c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</row>
    <row r="157" spans="2:20" ht="15.75" thickBot="1" x14ac:dyDescent="0.3">
      <c r="B157" s="188"/>
      <c r="C157" s="188"/>
      <c r="D157" s="188"/>
      <c r="E157" s="188"/>
      <c r="F157" s="163" t="s">
        <v>137</v>
      </c>
      <c r="G157" s="173">
        <v>0</v>
      </c>
      <c r="H157" s="174">
        <v>1</v>
      </c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</row>
    <row r="158" spans="2:20" ht="15.75" thickBot="1" x14ac:dyDescent="0.3">
      <c r="B158" s="188"/>
      <c r="C158" s="188"/>
      <c r="D158" s="188"/>
      <c r="E158" s="188" t="s">
        <v>137</v>
      </c>
      <c r="F158" s="163" t="s">
        <v>136</v>
      </c>
      <c r="G158" s="173">
        <v>0</v>
      </c>
      <c r="H158" s="174">
        <v>1</v>
      </c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</row>
    <row r="159" spans="2:20" ht="15.75" thickBot="1" x14ac:dyDescent="0.3">
      <c r="B159" s="188"/>
      <c r="C159" s="188"/>
      <c r="D159" s="188"/>
      <c r="E159" s="188"/>
      <c r="F159" s="163" t="s">
        <v>137</v>
      </c>
      <c r="G159" s="168">
        <v>0</v>
      </c>
      <c r="H159" s="169">
        <v>1</v>
      </c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</row>
    <row r="160" spans="2:20" x14ac:dyDescent="0.25">
      <c r="B160" s="159"/>
      <c r="C160" s="159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</row>
    <row r="161" spans="2:9" x14ac:dyDescent="0.25">
      <c r="B161" s="74"/>
      <c r="C161" s="74"/>
      <c r="D161" s="74"/>
      <c r="E161" s="74"/>
      <c r="F161" s="74"/>
      <c r="G161" s="74"/>
      <c r="H161" s="74"/>
      <c r="I161" s="74"/>
    </row>
    <row r="162" spans="2:9" x14ac:dyDescent="0.25">
      <c r="B162" s="74"/>
      <c r="C162" s="74"/>
      <c r="D162" s="74"/>
      <c r="E162" s="74"/>
      <c r="F162" s="74"/>
      <c r="G162" s="74"/>
      <c r="H162" s="74"/>
      <c r="I162" s="74"/>
    </row>
    <row r="163" spans="2:9" x14ac:dyDescent="0.25">
      <c r="B163" s="74"/>
      <c r="C163" s="74"/>
      <c r="D163" s="74"/>
      <c r="E163" s="74"/>
      <c r="F163" s="74"/>
      <c r="G163" s="74"/>
      <c r="H163" s="74"/>
      <c r="I163" s="74"/>
    </row>
    <row r="164" spans="2:9" x14ac:dyDescent="0.25">
      <c r="B164" s="74"/>
      <c r="C164" s="74"/>
      <c r="D164" s="74"/>
      <c r="E164" s="74"/>
      <c r="F164" s="74"/>
      <c r="G164" s="74"/>
      <c r="H164" s="74"/>
      <c r="I164" s="74"/>
    </row>
    <row r="165" spans="2:9" x14ac:dyDescent="0.25">
      <c r="B165" s="74"/>
      <c r="C165" s="74"/>
      <c r="D165" s="74"/>
      <c r="E165" s="74"/>
      <c r="F165" s="74"/>
      <c r="G165" s="74"/>
      <c r="H165" s="74"/>
      <c r="I165" s="74"/>
    </row>
    <row r="166" spans="2:9" x14ac:dyDescent="0.25">
      <c r="B166" s="74"/>
      <c r="C166" s="74"/>
      <c r="D166" s="74"/>
      <c r="E166" s="74"/>
      <c r="F166" s="74"/>
      <c r="G166" s="74"/>
      <c r="H166" s="74"/>
      <c r="I166" s="74"/>
    </row>
    <row r="167" spans="2:9" x14ac:dyDescent="0.25">
      <c r="B167" s="74"/>
      <c r="C167" s="74"/>
      <c r="D167" s="74"/>
      <c r="E167" s="74"/>
      <c r="F167" s="74"/>
      <c r="G167" s="74"/>
      <c r="H167" s="74"/>
      <c r="I167" s="74"/>
    </row>
    <row r="168" spans="2:9" x14ac:dyDescent="0.25">
      <c r="B168" s="74"/>
      <c r="C168" s="74"/>
      <c r="D168" s="74"/>
      <c r="E168" s="74"/>
      <c r="F168" s="74"/>
      <c r="G168" s="74"/>
      <c r="H168" s="74"/>
      <c r="I168" s="74"/>
    </row>
  </sheetData>
  <mergeCells count="69">
    <mergeCell ref="B109:H109"/>
    <mergeCell ref="K20:L20"/>
    <mergeCell ref="C42:H42"/>
    <mergeCell ref="K42:P42"/>
    <mergeCell ref="S42:X42"/>
    <mergeCell ref="C62:H62"/>
    <mergeCell ref="K62:P62"/>
    <mergeCell ref="B40:H40"/>
    <mergeCell ref="C20:D20"/>
    <mergeCell ref="E20:F20"/>
    <mergeCell ref="G20:H20"/>
    <mergeCell ref="I20:J20"/>
    <mergeCell ref="B28:H28"/>
    <mergeCell ref="B30:H30"/>
    <mergeCell ref="C4:D4"/>
    <mergeCell ref="E4:F4"/>
    <mergeCell ref="G4:H4"/>
    <mergeCell ref="I4:J4"/>
    <mergeCell ref="K4:L4"/>
    <mergeCell ref="K111:L111"/>
    <mergeCell ref="O111:P111"/>
    <mergeCell ref="S111:T111"/>
    <mergeCell ref="C115:D115"/>
    <mergeCell ref="G115:H115"/>
    <mergeCell ref="K115:L115"/>
    <mergeCell ref="O115:P115"/>
    <mergeCell ref="S115:T115"/>
    <mergeCell ref="C111:D111"/>
    <mergeCell ref="G111:H111"/>
    <mergeCell ref="J144:L144"/>
    <mergeCell ref="S120:T120"/>
    <mergeCell ref="G126:H126"/>
    <mergeCell ref="B128:B143"/>
    <mergeCell ref="C128:C135"/>
    <mergeCell ref="D128:D131"/>
    <mergeCell ref="E128:E129"/>
    <mergeCell ref="E130:E131"/>
    <mergeCell ref="D132:D135"/>
    <mergeCell ref="E132:E133"/>
    <mergeCell ref="E134:E135"/>
    <mergeCell ref="C136:C143"/>
    <mergeCell ref="D136:D139"/>
    <mergeCell ref="E136:E137"/>
    <mergeCell ref="E138:E139"/>
    <mergeCell ref="C120:D120"/>
    <mergeCell ref="K120:L120"/>
    <mergeCell ref="O120:P120"/>
    <mergeCell ref="D140:D143"/>
    <mergeCell ref="E140:E141"/>
    <mergeCell ref="E142:E143"/>
    <mergeCell ref="J141:P141"/>
    <mergeCell ref="J142:M142"/>
    <mergeCell ref="J143:O143"/>
    <mergeCell ref="G120:H120"/>
    <mergeCell ref="B144:B159"/>
    <mergeCell ref="C144:C151"/>
    <mergeCell ref="D144:D147"/>
    <mergeCell ref="E144:E145"/>
    <mergeCell ref="E146:E147"/>
    <mergeCell ref="D148:D151"/>
    <mergeCell ref="E148:E149"/>
    <mergeCell ref="E150:E151"/>
    <mergeCell ref="C152:C159"/>
    <mergeCell ref="D152:D155"/>
    <mergeCell ref="E152:E153"/>
    <mergeCell ref="E154:E155"/>
    <mergeCell ref="D156:D159"/>
    <mergeCell ref="E156:E157"/>
    <mergeCell ref="E158:E15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F303-207A-4F0D-AAED-3CDC128E348D}">
  <dimension ref="A3:AD205"/>
  <sheetViews>
    <sheetView zoomScaleNormal="100" workbookViewId="0"/>
  </sheetViews>
  <sheetFormatPr baseColWidth="10" defaultRowHeight="15" x14ac:dyDescent="0.2"/>
  <cols>
    <col min="1" max="9" width="11.42578125" style="76"/>
    <col min="10" max="11" width="13.28515625" style="76" bestFit="1" customWidth="1"/>
    <col min="12" max="16384" width="11.42578125" style="76"/>
  </cols>
  <sheetData>
    <row r="3" spans="2:12" ht="15.75" thickBot="1" x14ac:dyDescent="0.25"/>
    <row r="4" spans="2:12" ht="16.5" thickBot="1" x14ac:dyDescent="0.25">
      <c r="B4" s="77"/>
      <c r="C4" s="179" t="s">
        <v>5</v>
      </c>
      <c r="D4" s="180"/>
      <c r="E4" s="179" t="s">
        <v>6</v>
      </c>
      <c r="F4" s="180"/>
      <c r="G4" s="179" t="s">
        <v>7</v>
      </c>
      <c r="H4" s="180"/>
      <c r="I4" s="179" t="s">
        <v>8</v>
      </c>
      <c r="J4" s="180"/>
      <c r="K4" s="179" t="s">
        <v>9</v>
      </c>
      <c r="L4" s="180"/>
    </row>
    <row r="5" spans="2:12" ht="32.25" thickBot="1" x14ac:dyDescent="0.25">
      <c r="B5" s="78" t="s">
        <v>0</v>
      </c>
      <c r="C5" s="79" t="s">
        <v>92</v>
      </c>
      <c r="D5" s="79" t="s">
        <v>93</v>
      </c>
      <c r="E5" s="79" t="s">
        <v>94</v>
      </c>
      <c r="F5" s="79" t="s">
        <v>95</v>
      </c>
      <c r="G5" s="79" t="s">
        <v>96</v>
      </c>
      <c r="H5" s="79" t="s">
        <v>97</v>
      </c>
      <c r="I5" s="79" t="s">
        <v>98</v>
      </c>
      <c r="J5" s="79" t="s">
        <v>99</v>
      </c>
      <c r="K5" s="79" t="s">
        <v>100</v>
      </c>
      <c r="L5" s="79" t="s">
        <v>101</v>
      </c>
    </row>
    <row r="6" spans="2:12" ht="16.5" thickTop="1" thickBot="1" x14ac:dyDescent="0.25">
      <c r="B6" s="80">
        <v>1</v>
      </c>
      <c r="C6" s="80">
        <v>80</v>
      </c>
      <c r="D6" s="80">
        <v>2800</v>
      </c>
      <c r="E6" s="80">
        <v>1</v>
      </c>
      <c r="F6" s="80">
        <v>21</v>
      </c>
      <c r="G6" s="80">
        <v>5</v>
      </c>
      <c r="H6" s="80">
        <v>150</v>
      </c>
      <c r="I6" s="80">
        <v>78</v>
      </c>
      <c r="J6" s="80">
        <v>3744</v>
      </c>
      <c r="K6" s="80">
        <v>0</v>
      </c>
      <c r="L6" s="80">
        <v>0</v>
      </c>
    </row>
    <row r="7" spans="2:12" ht="16.5" thickTop="1" thickBot="1" x14ac:dyDescent="0.25">
      <c r="B7" s="81">
        <v>2</v>
      </c>
      <c r="C7" s="82">
        <v>74</v>
      </c>
      <c r="D7" s="82">
        <v>2590</v>
      </c>
      <c r="E7" s="82">
        <v>7</v>
      </c>
      <c r="F7" s="82">
        <v>147</v>
      </c>
      <c r="G7" s="82">
        <v>15</v>
      </c>
      <c r="H7" s="82">
        <v>450</v>
      </c>
      <c r="I7" s="82">
        <v>115</v>
      </c>
      <c r="J7" s="82">
        <v>5520</v>
      </c>
      <c r="K7" s="82">
        <v>0</v>
      </c>
      <c r="L7" s="82">
        <v>0</v>
      </c>
    </row>
    <row r="8" spans="2:12" ht="16.5" thickTop="1" thickBot="1" x14ac:dyDescent="0.25">
      <c r="B8" s="83">
        <v>3</v>
      </c>
      <c r="C8" s="80">
        <v>67</v>
      </c>
      <c r="D8" s="80">
        <v>2345</v>
      </c>
      <c r="E8" s="80">
        <v>24</v>
      </c>
      <c r="F8" s="80">
        <v>504</v>
      </c>
      <c r="G8" s="80">
        <v>25</v>
      </c>
      <c r="H8" s="80">
        <v>750</v>
      </c>
      <c r="I8" s="80">
        <v>122</v>
      </c>
      <c r="J8" s="80">
        <v>5856</v>
      </c>
      <c r="K8" s="80">
        <v>0</v>
      </c>
      <c r="L8" s="80">
        <v>0</v>
      </c>
    </row>
    <row r="9" spans="2:12" ht="16.5" thickTop="1" thickBot="1" x14ac:dyDescent="0.25">
      <c r="B9" s="81">
        <v>4</v>
      </c>
      <c r="C9" s="82">
        <v>62</v>
      </c>
      <c r="D9" s="82">
        <v>2170</v>
      </c>
      <c r="E9" s="82">
        <v>53</v>
      </c>
      <c r="F9" s="82">
        <v>1113</v>
      </c>
      <c r="G9" s="82">
        <v>33</v>
      </c>
      <c r="H9" s="82">
        <v>990</v>
      </c>
      <c r="I9" s="82">
        <v>118</v>
      </c>
      <c r="J9" s="82">
        <v>5664</v>
      </c>
      <c r="K9" s="82">
        <v>0</v>
      </c>
      <c r="L9" s="82">
        <v>0</v>
      </c>
    </row>
    <row r="10" spans="2:12" ht="16.5" thickTop="1" thickBot="1" x14ac:dyDescent="0.25">
      <c r="B10" s="83">
        <v>5</v>
      </c>
      <c r="C10" s="80">
        <v>58</v>
      </c>
      <c r="D10" s="80">
        <v>2030</v>
      </c>
      <c r="E10" s="80">
        <v>91</v>
      </c>
      <c r="F10" s="80">
        <v>1911</v>
      </c>
      <c r="G10" s="80">
        <v>42</v>
      </c>
      <c r="H10" s="80">
        <v>1260</v>
      </c>
      <c r="I10" s="80">
        <v>106</v>
      </c>
      <c r="J10" s="80">
        <v>5088</v>
      </c>
      <c r="K10" s="80">
        <v>1</v>
      </c>
      <c r="L10" s="80">
        <v>500</v>
      </c>
    </row>
    <row r="11" spans="2:12" ht="16.5" thickTop="1" thickBot="1" x14ac:dyDescent="0.25">
      <c r="B11" s="81">
        <v>6</v>
      </c>
      <c r="C11" s="82">
        <v>52</v>
      </c>
      <c r="D11" s="82">
        <v>1820</v>
      </c>
      <c r="E11" s="82">
        <v>130</v>
      </c>
      <c r="F11" s="82">
        <v>2730</v>
      </c>
      <c r="G11" s="82">
        <v>48</v>
      </c>
      <c r="H11" s="82">
        <v>1440</v>
      </c>
      <c r="I11" s="82">
        <v>93</v>
      </c>
      <c r="J11" s="82">
        <v>4464</v>
      </c>
      <c r="K11" s="82">
        <v>1</v>
      </c>
      <c r="L11" s="82">
        <v>500</v>
      </c>
    </row>
    <row r="12" spans="2:12" ht="16.5" thickTop="1" thickBot="1" x14ac:dyDescent="0.25">
      <c r="B12" s="83">
        <v>7</v>
      </c>
      <c r="C12" s="80">
        <v>49</v>
      </c>
      <c r="D12" s="80">
        <v>1715</v>
      </c>
      <c r="E12" s="80">
        <v>160</v>
      </c>
      <c r="F12" s="80">
        <v>3360</v>
      </c>
      <c r="G12" s="80">
        <v>53</v>
      </c>
      <c r="H12" s="80">
        <v>1590</v>
      </c>
      <c r="I12" s="80">
        <v>79</v>
      </c>
      <c r="J12" s="80">
        <v>3792</v>
      </c>
      <c r="K12" s="80">
        <v>3</v>
      </c>
      <c r="L12" s="80">
        <v>1500</v>
      </c>
    </row>
    <row r="13" spans="2:12" ht="16.5" thickTop="1" thickBot="1" x14ac:dyDescent="0.25">
      <c r="B13" s="81">
        <v>8</v>
      </c>
      <c r="C13" s="82">
        <v>45</v>
      </c>
      <c r="D13" s="82">
        <v>1575</v>
      </c>
      <c r="E13" s="82">
        <v>166</v>
      </c>
      <c r="F13" s="82">
        <v>3486</v>
      </c>
      <c r="G13" s="82">
        <v>58</v>
      </c>
      <c r="H13" s="82">
        <v>1740</v>
      </c>
      <c r="I13" s="82">
        <v>65</v>
      </c>
      <c r="J13" s="82">
        <v>3120</v>
      </c>
      <c r="K13" s="82">
        <v>6</v>
      </c>
      <c r="L13" s="82">
        <v>3000</v>
      </c>
    </row>
    <row r="14" spans="2:12" ht="16.5" thickTop="1" thickBot="1" x14ac:dyDescent="0.25">
      <c r="B14" s="83">
        <v>9</v>
      </c>
      <c r="C14" s="80">
        <v>41</v>
      </c>
      <c r="D14" s="80">
        <v>1435</v>
      </c>
      <c r="E14" s="80">
        <v>147</v>
      </c>
      <c r="F14" s="80">
        <v>3087</v>
      </c>
      <c r="G14" s="80">
        <v>60</v>
      </c>
      <c r="H14" s="80">
        <v>1800</v>
      </c>
      <c r="I14" s="80">
        <v>53</v>
      </c>
      <c r="J14" s="80">
        <v>2544</v>
      </c>
      <c r="K14" s="80">
        <v>11</v>
      </c>
      <c r="L14" s="80">
        <v>5500</v>
      </c>
    </row>
    <row r="15" spans="2:12" ht="16.5" thickTop="1" thickBot="1" x14ac:dyDescent="0.25">
      <c r="B15" s="81">
        <v>10</v>
      </c>
      <c r="C15" s="82">
        <v>37</v>
      </c>
      <c r="D15" s="82">
        <v>1295</v>
      </c>
      <c r="E15" s="82">
        <v>108</v>
      </c>
      <c r="F15" s="82">
        <v>2268</v>
      </c>
      <c r="G15" s="82">
        <v>61</v>
      </c>
      <c r="H15" s="82">
        <v>1830</v>
      </c>
      <c r="I15" s="82">
        <v>42</v>
      </c>
      <c r="J15" s="82">
        <v>2016</v>
      </c>
      <c r="K15" s="82">
        <v>19</v>
      </c>
      <c r="L15" s="82">
        <v>9500</v>
      </c>
    </row>
    <row r="16" spans="2:12" ht="16.5" thickTop="1" thickBot="1" x14ac:dyDescent="0.25">
      <c r="B16" s="83">
        <v>11</v>
      </c>
      <c r="C16" s="80">
        <v>35</v>
      </c>
      <c r="D16" s="80">
        <v>1225</v>
      </c>
      <c r="E16" s="80">
        <v>66</v>
      </c>
      <c r="F16" s="80">
        <v>1386</v>
      </c>
      <c r="G16" s="80">
        <v>61</v>
      </c>
      <c r="H16" s="80">
        <v>1830</v>
      </c>
      <c r="I16" s="80">
        <v>32</v>
      </c>
      <c r="J16" s="80">
        <v>1536</v>
      </c>
      <c r="K16" s="80">
        <v>30</v>
      </c>
      <c r="L16" s="80">
        <v>15000</v>
      </c>
    </row>
    <row r="17" spans="1:15" ht="16.5" thickTop="1" thickBot="1" x14ac:dyDescent="0.25">
      <c r="B17" s="81">
        <v>12</v>
      </c>
      <c r="C17" s="82">
        <v>32</v>
      </c>
      <c r="D17" s="82">
        <v>1120</v>
      </c>
      <c r="E17" s="82">
        <v>31</v>
      </c>
      <c r="F17" s="82">
        <v>651</v>
      </c>
      <c r="G17" s="82">
        <v>59</v>
      </c>
      <c r="H17" s="82">
        <v>1770</v>
      </c>
      <c r="I17" s="82">
        <v>26</v>
      </c>
      <c r="J17" s="82">
        <v>1248</v>
      </c>
      <c r="K17" s="82">
        <v>45</v>
      </c>
      <c r="L17" s="82">
        <v>22500</v>
      </c>
    </row>
    <row r="19" spans="1:15" ht="15.75" thickBot="1" x14ac:dyDescent="0.25"/>
    <row r="20" spans="1:15" ht="16.5" thickBot="1" x14ac:dyDescent="0.25">
      <c r="C20" s="181" t="str">
        <f>C4</f>
        <v>Component 1</v>
      </c>
      <c r="D20" s="182"/>
      <c r="E20" s="181" t="str">
        <f t="shared" ref="E20" si="0">E4</f>
        <v>Component 2</v>
      </c>
      <c r="F20" s="182"/>
      <c r="G20" s="181" t="str">
        <f t="shared" ref="G20" si="1">G4</f>
        <v>Component 3</v>
      </c>
      <c r="H20" s="182"/>
      <c r="I20" s="181" t="str">
        <f t="shared" ref="I20" si="2">I4</f>
        <v>Component 4</v>
      </c>
      <c r="J20" s="182"/>
      <c r="K20" s="181" t="str">
        <f t="shared" ref="K20" si="3">K4</f>
        <v>Component 5</v>
      </c>
      <c r="L20" s="182"/>
    </row>
    <row r="21" spans="1:15" ht="19.5" thickBot="1" x14ac:dyDescent="0.25">
      <c r="C21" s="84" t="s">
        <v>102</v>
      </c>
      <c r="D21" s="84" t="s">
        <v>1</v>
      </c>
      <c r="E21" s="84" t="s">
        <v>102</v>
      </c>
      <c r="F21" s="84" t="s">
        <v>1</v>
      </c>
      <c r="G21" s="84" t="s">
        <v>102</v>
      </c>
      <c r="H21" s="84" t="s">
        <v>1</v>
      </c>
      <c r="I21" s="84" t="s">
        <v>102</v>
      </c>
      <c r="J21" s="84" t="s">
        <v>1</v>
      </c>
      <c r="K21" s="84" t="s">
        <v>102</v>
      </c>
      <c r="L21" s="84" t="s">
        <v>1</v>
      </c>
    </row>
    <row r="22" spans="1:15" ht="16.5" thickTop="1" thickBot="1" x14ac:dyDescent="0.25">
      <c r="C22" s="85">
        <f>C24+C25</f>
        <v>35</v>
      </c>
      <c r="D22" s="85">
        <v>300</v>
      </c>
      <c r="E22" s="85">
        <f t="shared" ref="E22:I22" si="4">E24+E25</f>
        <v>65</v>
      </c>
      <c r="F22" s="85">
        <v>300</v>
      </c>
      <c r="G22" s="85">
        <f t="shared" si="4"/>
        <v>55</v>
      </c>
      <c r="H22" s="85">
        <v>300</v>
      </c>
      <c r="I22" s="85">
        <f t="shared" si="4"/>
        <v>85</v>
      </c>
      <c r="J22" s="85">
        <v>300</v>
      </c>
      <c r="K22" s="85">
        <v>195</v>
      </c>
      <c r="L22" s="85">
        <v>300</v>
      </c>
    </row>
    <row r="24" spans="1:15" x14ac:dyDescent="0.2">
      <c r="A24" s="86" t="s">
        <v>2</v>
      </c>
      <c r="B24" s="86"/>
      <c r="C24" s="86">
        <v>20</v>
      </c>
      <c r="D24" s="86"/>
      <c r="E24" s="86">
        <v>50</v>
      </c>
      <c r="F24" s="86"/>
      <c r="G24" s="86">
        <v>40</v>
      </c>
      <c r="H24" s="86"/>
      <c r="I24" s="86">
        <v>70</v>
      </c>
      <c r="J24" s="86"/>
      <c r="K24" s="86">
        <v>110</v>
      </c>
      <c r="L24" s="86"/>
    </row>
    <row r="25" spans="1:15" x14ac:dyDescent="0.2">
      <c r="A25" s="86" t="s">
        <v>3</v>
      </c>
      <c r="B25" s="86"/>
      <c r="C25" s="86">
        <v>15</v>
      </c>
      <c r="D25" s="86"/>
      <c r="E25" s="86">
        <v>15</v>
      </c>
      <c r="F25" s="86"/>
      <c r="G25" s="86">
        <v>15</v>
      </c>
      <c r="H25" s="86"/>
      <c r="I25" s="86">
        <v>15</v>
      </c>
      <c r="J25" s="86"/>
      <c r="K25" s="86">
        <v>15</v>
      </c>
      <c r="L25" s="86"/>
    </row>
    <row r="26" spans="1:15" x14ac:dyDescent="0.2">
      <c r="B26" s="76" t="s">
        <v>4</v>
      </c>
      <c r="C26" s="76">
        <f>D22/C22</f>
        <v>8.5714285714285712</v>
      </c>
      <c r="E26" s="76">
        <f>F22/E22</f>
        <v>4.615384615384615</v>
      </c>
      <c r="G26" s="76">
        <f>H22/G22</f>
        <v>5.4545454545454541</v>
      </c>
      <c r="I26" s="76">
        <f>J22/I22</f>
        <v>3.5294117647058822</v>
      </c>
      <c r="K26" s="76">
        <f>L22/K22</f>
        <v>1.5384615384615385</v>
      </c>
    </row>
    <row r="28" spans="1:15" ht="32.25" customHeight="1" x14ac:dyDescent="0.25">
      <c r="B28" s="205" t="s">
        <v>122</v>
      </c>
      <c r="C28" s="197"/>
      <c r="D28" s="197"/>
      <c r="E28" s="197"/>
      <c r="F28" s="197"/>
    </row>
    <row r="29" spans="1:15" ht="15.75" thickBot="1" x14ac:dyDescent="0.25"/>
    <row r="30" spans="1:15" ht="15.75" thickBot="1" x14ac:dyDescent="0.25">
      <c r="B30" s="90" t="s">
        <v>10</v>
      </c>
      <c r="C30" s="90" t="s">
        <v>11</v>
      </c>
      <c r="D30" s="90" t="s">
        <v>12</v>
      </c>
      <c r="E30" s="90" t="s">
        <v>13</v>
      </c>
      <c r="F30" s="90" t="s">
        <v>14</v>
      </c>
      <c r="G30" s="94"/>
      <c r="H30" s="93"/>
      <c r="I30" s="94"/>
      <c r="J30" s="94"/>
      <c r="K30" s="93"/>
      <c r="L30" s="94"/>
      <c r="M30" s="94"/>
      <c r="N30" s="93"/>
      <c r="O30" s="94"/>
    </row>
    <row r="31" spans="1:15" ht="15.75" thickBot="1" x14ac:dyDescent="0.25">
      <c r="A31" s="90" t="s">
        <v>104</v>
      </c>
      <c r="B31" s="99">
        <f>C22</f>
        <v>35</v>
      </c>
      <c r="C31" s="99">
        <f>E22</f>
        <v>65</v>
      </c>
      <c r="D31" s="103">
        <f>G22</f>
        <v>55</v>
      </c>
      <c r="E31" s="99">
        <f>I22</f>
        <v>85</v>
      </c>
      <c r="F31" s="91">
        <f>K22</f>
        <v>195</v>
      </c>
      <c r="G31" s="93"/>
      <c r="H31" s="94"/>
      <c r="I31" s="94"/>
      <c r="J31" s="93"/>
      <c r="K31" s="94"/>
      <c r="L31" s="94"/>
      <c r="M31" s="93"/>
      <c r="N31" s="94"/>
    </row>
    <row r="32" spans="1:15" ht="15.75" thickBot="1" x14ac:dyDescent="0.25">
      <c r="A32" s="90" t="s">
        <v>105</v>
      </c>
      <c r="B32" s="100">
        <f>D22</f>
        <v>300</v>
      </c>
      <c r="C32" s="100">
        <f>F22</f>
        <v>300</v>
      </c>
      <c r="D32" s="104">
        <f>H22</f>
        <v>300</v>
      </c>
      <c r="E32" s="100">
        <f>J22</f>
        <v>300</v>
      </c>
      <c r="F32" s="92">
        <f>L22</f>
        <v>300</v>
      </c>
      <c r="G32" s="93"/>
      <c r="H32" s="94"/>
      <c r="I32" s="94"/>
      <c r="J32" s="93"/>
      <c r="K32" s="94"/>
      <c r="L32" s="94"/>
      <c r="M32" s="93"/>
      <c r="N32" s="94"/>
    </row>
    <row r="33" spans="1:14" ht="15.75" thickBot="1" x14ac:dyDescent="0.25">
      <c r="A33" s="95" t="s">
        <v>106</v>
      </c>
      <c r="B33" s="101">
        <f>B32/B31</f>
        <v>8.5714285714285712</v>
      </c>
      <c r="C33" s="101">
        <f>C32/C31</f>
        <v>4.615384615384615</v>
      </c>
      <c r="D33" s="105">
        <f>D32/D31</f>
        <v>5.4545454545454541</v>
      </c>
      <c r="E33" s="101">
        <f>E32/E31</f>
        <v>3.5294117647058822</v>
      </c>
      <c r="F33" s="96">
        <f>F32/F31</f>
        <v>1.5384615384615385</v>
      </c>
      <c r="G33" s="93"/>
      <c r="H33" s="94"/>
      <c r="I33" s="94"/>
      <c r="J33" s="93"/>
      <c r="K33" s="94"/>
      <c r="L33" s="94"/>
      <c r="M33" s="93"/>
      <c r="N33" s="94"/>
    </row>
    <row r="34" spans="1:14" ht="15.75" thickBot="1" x14ac:dyDescent="0.25">
      <c r="A34" s="90" t="s">
        <v>108</v>
      </c>
      <c r="B34" s="100">
        <f>'Q2&amp;3'!H42</f>
        <v>0.99939999999999996</v>
      </c>
      <c r="C34" s="100">
        <f>'Q2&amp;3'!H61</f>
        <v>3.3967999999999998</v>
      </c>
      <c r="D34" s="104">
        <f>'Q2&amp;3'!H80</f>
        <v>2.0066000000000002</v>
      </c>
      <c r="E34" s="100">
        <f>'Q2&amp;3'!H99</f>
        <v>1.4014</v>
      </c>
      <c r="F34" s="92">
        <f>'Q2&amp;3'!H118</f>
        <v>5.6494999999999997</v>
      </c>
      <c r="G34" s="93"/>
      <c r="H34" s="94"/>
      <c r="I34" s="94"/>
      <c r="J34" s="93"/>
      <c r="K34" s="94"/>
      <c r="L34" s="94"/>
      <c r="M34" s="93"/>
      <c r="N34" s="94"/>
    </row>
    <row r="35" spans="1:14" ht="15.75" thickBot="1" x14ac:dyDescent="0.25">
      <c r="A35" s="90" t="s">
        <v>107</v>
      </c>
      <c r="B35" s="100">
        <f>'Q2&amp;3'!H43</f>
        <v>12.005816428597205</v>
      </c>
      <c r="C35" s="100">
        <f>'Q2&amp;3'!H62</f>
        <v>8.0189885175925095</v>
      </c>
      <c r="D35" s="104">
        <f>'Q2&amp;3'!H81</f>
        <v>13.968412978952239</v>
      </c>
      <c r="E35" s="100">
        <f>'Q2&amp;3'!H100</f>
        <v>5.9996929427387009</v>
      </c>
      <c r="F35" s="92">
        <f>'Q2&amp;3'!H119</f>
        <v>17.580711646374262</v>
      </c>
      <c r="G35" s="94"/>
      <c r="H35" s="94"/>
      <c r="I35" s="94"/>
      <c r="J35" s="94"/>
      <c r="K35" s="94"/>
      <c r="L35" s="94"/>
      <c r="M35" s="94"/>
      <c r="N35" s="94"/>
    </row>
    <row r="36" spans="1:14" ht="15.75" thickBot="1" x14ac:dyDescent="0.25">
      <c r="A36" s="98" t="s">
        <v>37</v>
      </c>
      <c r="B36" s="101">
        <f>'Q2&amp;3'!H45</f>
        <v>12.005816428597205</v>
      </c>
      <c r="C36" s="101">
        <f>'Q2&amp;3'!H64</f>
        <v>7.2042592842051105</v>
      </c>
      <c r="D36" s="105">
        <f>'Q2&amp;3'!H83</f>
        <v>12.378807581947473</v>
      </c>
      <c r="E36" s="101">
        <f>'Q2&amp;3'!H102</f>
        <v>5.4681201480120523</v>
      </c>
      <c r="F36" s="96">
        <f>'Q2&amp;3'!H121</f>
        <v>16.246335632414457</v>
      </c>
      <c r="G36" s="94"/>
      <c r="H36" s="94"/>
      <c r="I36" s="94"/>
      <c r="J36" s="94"/>
      <c r="K36" s="94"/>
      <c r="L36" s="94"/>
      <c r="M36" s="94"/>
      <c r="N36" s="94"/>
    </row>
    <row r="37" spans="1:14" ht="15.75" thickBot="1" x14ac:dyDescent="0.25">
      <c r="A37" s="98" t="s">
        <v>36</v>
      </c>
      <c r="B37" s="102">
        <f>B36/B35</f>
        <v>1</v>
      </c>
      <c r="C37" s="102">
        <f t="shared" ref="C37:F37" si="5">C36/C35</f>
        <v>0.89839999999999998</v>
      </c>
      <c r="D37" s="102">
        <f t="shared" si="5"/>
        <v>0.88619999999999999</v>
      </c>
      <c r="E37" s="102">
        <f t="shared" si="5"/>
        <v>0.91139999999999999</v>
      </c>
      <c r="F37" s="102">
        <f t="shared" si="5"/>
        <v>0.92410000000000014</v>
      </c>
    </row>
    <row r="38" spans="1:14" ht="15.75" thickBot="1" x14ac:dyDescent="0.25"/>
    <row r="39" spans="1:14" ht="15.75" thickBot="1" x14ac:dyDescent="0.25">
      <c r="B39" s="107" t="s">
        <v>109</v>
      </c>
      <c r="C39" s="110">
        <f>0.02</f>
        <v>0.02</v>
      </c>
    </row>
    <row r="40" spans="1:14" x14ac:dyDescent="0.2">
      <c r="B40" s="93"/>
      <c r="C40" s="115"/>
    </row>
    <row r="41" spans="1:14" x14ac:dyDescent="0.2">
      <c r="B41" s="93"/>
      <c r="C41" s="115"/>
    </row>
    <row r="42" spans="1:14" x14ac:dyDescent="0.2">
      <c r="B42" s="93"/>
      <c r="C42" s="115"/>
    </row>
    <row r="43" spans="1:14" x14ac:dyDescent="0.2">
      <c r="B43" s="93"/>
      <c r="C43" s="115"/>
    </row>
    <row r="44" spans="1:14" x14ac:dyDescent="0.2">
      <c r="B44" s="93"/>
      <c r="C44" s="115"/>
    </row>
    <row r="45" spans="1:14" x14ac:dyDescent="0.2">
      <c r="B45" s="93"/>
      <c r="C45" s="115"/>
    </row>
    <row r="46" spans="1:14" x14ac:dyDescent="0.2">
      <c r="B46" s="93"/>
      <c r="C46" s="115"/>
    </row>
    <row r="47" spans="1:14" x14ac:dyDescent="0.2">
      <c r="B47" s="93"/>
      <c r="C47" s="115"/>
    </row>
    <row r="48" spans="1:14" x14ac:dyDescent="0.2">
      <c r="B48" s="93"/>
      <c r="C48" s="115"/>
    </row>
    <row r="49" spans="2:30" x14ac:dyDescent="0.2">
      <c r="B49" s="93"/>
      <c r="C49" s="115"/>
    </row>
    <row r="50" spans="2:30" x14ac:dyDescent="0.2">
      <c r="B50" s="93"/>
      <c r="C50" s="115"/>
    </row>
    <row r="51" spans="2:30" x14ac:dyDescent="0.2">
      <c r="B51" s="93"/>
      <c r="C51" s="115"/>
    </row>
    <row r="52" spans="2:30" x14ac:dyDescent="0.2">
      <c r="B52" s="93"/>
      <c r="C52" s="115"/>
    </row>
    <row r="53" spans="2:30" x14ac:dyDescent="0.2">
      <c r="B53" s="93"/>
      <c r="C53" s="115"/>
    </row>
    <row r="54" spans="2:30" x14ac:dyDescent="0.2">
      <c r="B54" s="93"/>
      <c r="C54" s="115"/>
    </row>
    <row r="55" spans="2:30" ht="15.75" thickBot="1" x14ac:dyDescent="0.25">
      <c r="B55" s="93"/>
      <c r="C55" s="115"/>
    </row>
    <row r="56" spans="2:30" ht="16.5" thickBot="1" x14ac:dyDescent="0.3">
      <c r="B56" s="198" t="s">
        <v>116</v>
      </c>
      <c r="C56" s="199"/>
      <c r="D56" s="119">
        <f>MIN(F62:F161)</f>
        <v>1.0162832343432242</v>
      </c>
      <c r="E56" s="120" t="s">
        <v>114</v>
      </c>
      <c r="F56" s="121"/>
      <c r="G56" s="121"/>
      <c r="H56" s="198" t="s">
        <v>116</v>
      </c>
      <c r="I56" s="199"/>
      <c r="J56" s="119">
        <f>MIN(L62:L161)</f>
        <v>0.46347794190082575</v>
      </c>
      <c r="K56" s="120" t="s">
        <v>117</v>
      </c>
      <c r="L56" s="121"/>
      <c r="N56" s="198" t="s">
        <v>116</v>
      </c>
      <c r="O56" s="199"/>
      <c r="P56" s="119">
        <f>MIN(R62:R161)</f>
        <v>0.64943514025590487</v>
      </c>
      <c r="Q56" s="120" t="s">
        <v>117</v>
      </c>
      <c r="R56" s="121"/>
      <c r="T56" s="198" t="s">
        <v>116</v>
      </c>
      <c r="U56" s="199"/>
      <c r="V56" s="119">
        <f>MIN(X62:X161)</f>
        <v>0.94244545417959513</v>
      </c>
      <c r="W56" s="120" t="s">
        <v>117</v>
      </c>
      <c r="X56" s="121"/>
      <c r="Z56" s="198" t="s">
        <v>116</v>
      </c>
      <c r="AA56" s="199"/>
      <c r="AB56" s="119">
        <f>MIN(AD62:AD161)</f>
        <v>0.63213236209136325</v>
      </c>
      <c r="AC56" s="120" t="s">
        <v>117</v>
      </c>
      <c r="AD56" s="121"/>
    </row>
    <row r="57" spans="2:30" ht="16.5" thickBot="1" x14ac:dyDescent="0.3">
      <c r="B57" s="206" t="s">
        <v>115</v>
      </c>
      <c r="C57" s="207"/>
      <c r="D57" s="208"/>
      <c r="E57" s="209"/>
      <c r="F57" s="118"/>
      <c r="G57" s="118"/>
      <c r="H57" s="200" t="s">
        <v>119</v>
      </c>
      <c r="I57" s="201"/>
      <c r="J57" s="130" t="s">
        <v>120</v>
      </c>
      <c r="K57" s="132">
        <f>H86</f>
        <v>0.50000000000000011</v>
      </c>
      <c r="L57" s="118"/>
      <c r="N57" s="200" t="s">
        <v>119</v>
      </c>
      <c r="O57" s="201"/>
      <c r="P57" s="130" t="s">
        <v>120</v>
      </c>
      <c r="Q57" s="132">
        <f>N83</f>
        <v>0.44000000000000011</v>
      </c>
      <c r="R57" s="118"/>
      <c r="T57" s="200" t="s">
        <v>119</v>
      </c>
      <c r="U57" s="201"/>
      <c r="V57" s="130" t="s">
        <v>120</v>
      </c>
      <c r="W57" s="132">
        <f>T105</f>
        <v>0.88000000000000045</v>
      </c>
      <c r="X57" s="118"/>
      <c r="Z57" s="200" t="s">
        <v>119</v>
      </c>
      <c r="AA57" s="201"/>
      <c r="AB57" s="130" t="s">
        <v>120</v>
      </c>
      <c r="AC57" s="132">
        <f>Z96</f>
        <v>0.70000000000000029</v>
      </c>
      <c r="AD57" s="118"/>
    </row>
    <row r="58" spans="2:30" ht="15.75" thickBot="1" x14ac:dyDescent="0.25">
      <c r="B58" s="93"/>
      <c r="C58" s="115"/>
      <c r="H58" s="107" t="s">
        <v>38</v>
      </c>
      <c r="I58" s="110">
        <f>K57*C35</f>
        <v>4.0094942587962557</v>
      </c>
      <c r="J58" s="90" t="s">
        <v>121</v>
      </c>
      <c r="K58" s="108">
        <f>I58*12</f>
        <v>48.113931105555068</v>
      </c>
      <c r="N58" s="107" t="s">
        <v>38</v>
      </c>
      <c r="O58" s="110">
        <f>Q57*D35</f>
        <v>6.1461017107389866</v>
      </c>
      <c r="P58" s="90" t="s">
        <v>121</v>
      </c>
      <c r="Q58" s="108">
        <f>O58*12</f>
        <v>73.753220528867843</v>
      </c>
      <c r="T58" s="107" t="s">
        <v>38</v>
      </c>
      <c r="U58" s="110">
        <f>W57*E35</f>
        <v>5.2797297896100597</v>
      </c>
      <c r="V58" s="90" t="s">
        <v>121</v>
      </c>
      <c r="W58" s="108">
        <f>U58*12</f>
        <v>63.35675747532072</v>
      </c>
      <c r="Z58" s="107" t="s">
        <v>38</v>
      </c>
      <c r="AA58" s="110">
        <f>AC57*F35</f>
        <v>12.306498152461987</v>
      </c>
      <c r="AB58" s="90" t="s">
        <v>121</v>
      </c>
      <c r="AC58" s="108">
        <f>AA58*12</f>
        <v>147.67797782954386</v>
      </c>
    </row>
    <row r="59" spans="2:30" ht="15.75" thickBot="1" x14ac:dyDescent="0.25">
      <c r="B59" s="93"/>
      <c r="C59" s="115"/>
      <c r="H59" s="93"/>
      <c r="I59" s="115"/>
      <c r="N59" s="93"/>
      <c r="O59" s="115"/>
      <c r="T59" s="93"/>
      <c r="U59" s="115"/>
      <c r="Z59" s="93"/>
      <c r="AA59" s="115"/>
    </row>
    <row r="60" spans="2:30" ht="15.75" thickBot="1" x14ac:dyDescent="0.25">
      <c r="B60" s="202" t="s">
        <v>10</v>
      </c>
      <c r="C60" s="203"/>
      <c r="D60" s="203"/>
      <c r="E60" s="203"/>
      <c r="F60" s="204"/>
      <c r="H60" s="202" t="s">
        <v>11</v>
      </c>
      <c r="I60" s="203"/>
      <c r="J60" s="203"/>
      <c r="K60" s="203"/>
      <c r="L60" s="204"/>
      <c r="N60" s="202" t="s">
        <v>12</v>
      </c>
      <c r="O60" s="203"/>
      <c r="P60" s="203"/>
      <c r="Q60" s="203"/>
      <c r="R60" s="204"/>
      <c r="T60" s="202" t="s">
        <v>13</v>
      </c>
      <c r="U60" s="203"/>
      <c r="V60" s="203"/>
      <c r="W60" s="203"/>
      <c r="X60" s="204"/>
      <c r="Z60" s="202" t="s">
        <v>14</v>
      </c>
      <c r="AA60" s="203"/>
      <c r="AB60" s="203"/>
      <c r="AC60" s="203"/>
      <c r="AD60" s="204"/>
    </row>
    <row r="61" spans="2:30" ht="15.75" thickBot="1" x14ac:dyDescent="0.25">
      <c r="B61" s="109" t="s">
        <v>110</v>
      </c>
      <c r="C61" s="109" t="s">
        <v>111</v>
      </c>
      <c r="D61" s="109" t="s">
        <v>112</v>
      </c>
      <c r="E61" s="109" t="s">
        <v>113</v>
      </c>
      <c r="F61" s="109" t="s">
        <v>118</v>
      </c>
      <c r="H61" s="109" t="s">
        <v>110</v>
      </c>
      <c r="I61" s="109" t="s">
        <v>111</v>
      </c>
      <c r="J61" s="109" t="s">
        <v>112</v>
      </c>
      <c r="K61" s="109" t="s">
        <v>113</v>
      </c>
      <c r="L61" s="109" t="s">
        <v>118</v>
      </c>
      <c r="N61" s="109" t="s">
        <v>110</v>
      </c>
      <c r="O61" s="109" t="s">
        <v>111</v>
      </c>
      <c r="P61" s="109" t="s">
        <v>112</v>
      </c>
      <c r="Q61" s="109" t="s">
        <v>113</v>
      </c>
      <c r="R61" s="109" t="s">
        <v>118</v>
      </c>
      <c r="T61" s="109" t="s">
        <v>110</v>
      </c>
      <c r="U61" s="109" t="s">
        <v>111</v>
      </c>
      <c r="V61" s="109" t="s">
        <v>112</v>
      </c>
      <c r="W61" s="109" t="s">
        <v>113</v>
      </c>
      <c r="X61" s="109" t="s">
        <v>118</v>
      </c>
      <c r="Z61" s="109" t="s">
        <v>110</v>
      </c>
      <c r="AA61" s="109" t="s">
        <v>111</v>
      </c>
      <c r="AB61" s="109" t="s">
        <v>112</v>
      </c>
      <c r="AC61" s="109" t="s">
        <v>113</v>
      </c>
      <c r="AD61" s="109" t="s">
        <v>118</v>
      </c>
    </row>
    <row r="62" spans="2:30" ht="15.75" thickBot="1" x14ac:dyDescent="0.25">
      <c r="B62" s="111">
        <f>C39</f>
        <v>0.02</v>
      </c>
      <c r="C62" s="112">
        <f>(1+$B$33*(1-EXP(-(B62^$B$34))))/(1+$B$33)*$B$37</f>
        <v>0.12225139794618896</v>
      </c>
      <c r="D62" s="112">
        <f>EXP(-((B62-$C$39/2)^$B$34))*$C$39</f>
        <v>1.9800448804232422E-2</v>
      </c>
      <c r="E62" s="112">
        <f>D62</f>
        <v>1.9800448804232422E-2</v>
      </c>
      <c r="F62" s="87">
        <f>C62/E62</f>
        <v>6.1741730783424087</v>
      </c>
      <c r="H62" s="123">
        <f>$C$39</f>
        <v>0.02</v>
      </c>
      <c r="I62" s="124">
        <f>(1+$C$33*(1-EXP(-(H62^$C$34))))/(1+$C$33)*$C$37</f>
        <v>0.15999029203581899</v>
      </c>
      <c r="J62" s="124">
        <f>EXP(-((H62-$C$39/2)^$C$34))*$C$39</f>
        <v>1.9999996783156292E-2</v>
      </c>
      <c r="K62" s="124">
        <f>J62</f>
        <v>1.9999996783156292E-2</v>
      </c>
      <c r="L62" s="125">
        <f>I62/K62</f>
        <v>7.999515888450567</v>
      </c>
      <c r="N62" s="123">
        <f>$C$39</f>
        <v>0.02</v>
      </c>
      <c r="O62" s="124">
        <f>(1+$D$33*(1-EXP(-(N62^$D$34))))/(1+$D$33)*$D$37</f>
        <v>0.13759045975917167</v>
      </c>
      <c r="P62" s="124">
        <f>EXP(-((N62-$C$39/2)^$D$34))*$C$39</f>
        <v>1.999805996783164E-2</v>
      </c>
      <c r="Q62" s="124">
        <f>P62</f>
        <v>1.999805996783164E-2</v>
      </c>
      <c r="R62" s="125">
        <f>O62/Q62</f>
        <v>6.8801903774914219</v>
      </c>
      <c r="T62" s="123">
        <f>$C$39</f>
        <v>0.02</v>
      </c>
      <c r="U62" s="124">
        <f>(1+$E$33*(1-EXP(-(T62^$E$34))))/(1+$E$33)*$E$37</f>
        <v>0.20416619912064443</v>
      </c>
      <c r="V62" s="124">
        <f>EXP(-((T62-$C$39/2)^$E$34))*$C$39</f>
        <v>1.996853062649228E-2</v>
      </c>
      <c r="W62" s="124">
        <f>V62</f>
        <v>1.996853062649228E-2</v>
      </c>
      <c r="X62" s="125">
        <f>U62/W62</f>
        <v>10.224397725578106</v>
      </c>
      <c r="Z62" s="123">
        <f>$C$39</f>
        <v>0.02</v>
      </c>
      <c r="AA62" s="124">
        <f>(1+$F$33*(1-EXP(-(Z62^$F$34))))/(1+$F$33)*$F$37</f>
        <v>0.36403939408061664</v>
      </c>
      <c r="AB62" s="124">
        <f>EXP(-((Z62-$C$39/2)^$F$34))*$C$39</f>
        <v>1.9999999999899532E-2</v>
      </c>
      <c r="AC62" s="124">
        <f>AB62</f>
        <v>1.9999999999899532E-2</v>
      </c>
      <c r="AD62" s="125">
        <f>AA62/AC62</f>
        <v>18.201969704122266</v>
      </c>
    </row>
    <row r="63" spans="2:30" ht="15.75" thickBot="1" x14ac:dyDescent="0.25">
      <c r="B63" s="113">
        <f>B62+$C$39</f>
        <v>0.04</v>
      </c>
      <c r="C63" s="86">
        <f t="shared" ref="C63:C126" si="6">(1+$B$33*(1-EXP(-(B63^$B$34))))/(1+$B$33)*$B$37</f>
        <v>0.13965807783477685</v>
      </c>
      <c r="D63" s="86">
        <f t="shared" ref="D63:D126" si="7">EXP(-((B63-$C$39/2)^$B$34))*$C$39</f>
        <v>1.9407684367650935E-2</v>
      </c>
      <c r="E63" s="86">
        <f>E62+D63</f>
        <v>3.9208133171883361E-2</v>
      </c>
      <c r="F63" s="88">
        <f t="shared" ref="F63:F126" si="8">C63/E63</f>
        <v>3.561967034302143</v>
      </c>
      <c r="H63" s="113">
        <f>H62+$C$39</f>
        <v>0.04</v>
      </c>
      <c r="I63" s="116">
        <f t="shared" ref="I63:I126" si="9">(1+$C$33*(1-EXP(-(H63^$C$34))))/(1+$C$33)*$C$37</f>
        <v>0.16000221673338422</v>
      </c>
      <c r="J63" s="116">
        <f t="shared" ref="J63:J126" si="10">EXP(-((H63-$C$39/2)^$C$34))*$C$39</f>
        <v>1.9999865688247624E-2</v>
      </c>
      <c r="K63" s="86">
        <f t="shared" ref="K63:K127" si="11">K62+J63</f>
        <v>3.9999862471403913E-2</v>
      </c>
      <c r="L63" s="88">
        <f>I63/K63</f>
        <v>4.00006917143204</v>
      </c>
      <c r="N63" s="113">
        <f>N62+$C$39</f>
        <v>0.04</v>
      </c>
      <c r="O63" s="124">
        <f t="shared" ref="O63:O126" si="12">(1+$D$33*(1-EXP(-(N63^$D$34))))/(1+$D$33)*$D$37</f>
        <v>0.13847072790916504</v>
      </c>
      <c r="P63" s="124">
        <f t="shared" ref="P63:P126" si="13">EXP(-((N63-$C$39/2)^$D$34))*$C$39</f>
        <v>1.9982419526904778E-2</v>
      </c>
      <c r="Q63" s="86">
        <f>Q62+P63</f>
        <v>3.9980479494736418E-2</v>
      </c>
      <c r="R63" s="88">
        <f>O63/Q63</f>
        <v>3.4634584091817917</v>
      </c>
      <c r="T63" s="113">
        <f>T62+$C$39</f>
        <v>0.04</v>
      </c>
      <c r="U63" s="124">
        <f t="shared" ref="U63:U126" si="14">(1+$E$33*(1-EXP(-(T63^$E$34))))/(1+$E$33)*$E$37</f>
        <v>0.20897909003102896</v>
      </c>
      <c r="V63" s="124">
        <f t="shared" ref="V63:V126" si="15">EXP(-((T63-$C$39/2)^$E$34))*$C$39</f>
        <v>1.9853689896737775E-2</v>
      </c>
      <c r="W63" s="86">
        <f>W62+V63</f>
        <v>3.9822220523230055E-2</v>
      </c>
      <c r="X63" s="88">
        <f>U63/W63</f>
        <v>5.2478010338253807</v>
      </c>
      <c r="Z63" s="113">
        <f>Z62+$C$39</f>
        <v>0.04</v>
      </c>
      <c r="AA63" s="124">
        <f t="shared" ref="AA63:AA126" si="16">(1+$F$33*(1-EXP(-(Z63^$F$34))))/(1+$F$33)*$F$37</f>
        <v>0.3640394010281976</v>
      </c>
      <c r="AB63" s="124">
        <f t="shared" ref="AB63:AB126" si="17">EXP(-((Z63-$C$39/2)^$F$34))*$C$39</f>
        <v>1.9999999950165912E-2</v>
      </c>
      <c r="AC63" s="86">
        <f>AC62+AB63</f>
        <v>3.9999999950065444E-2</v>
      </c>
      <c r="AD63" s="88">
        <f>AA63/AC63</f>
        <v>9.1009850370662804</v>
      </c>
    </row>
    <row r="64" spans="2:30" ht="15.75" thickBot="1" x14ac:dyDescent="0.25">
      <c r="B64" s="113">
        <f t="shared" ref="B64:B127" si="18">B63+$C$39</f>
        <v>0.06</v>
      </c>
      <c r="C64" s="86">
        <f t="shared" si="6"/>
        <v>0.15671426268503919</v>
      </c>
      <c r="D64" s="86">
        <f t="shared" si="7"/>
        <v>1.9022877252237318E-2</v>
      </c>
      <c r="E64" s="86">
        <f t="shared" ref="E64:E127" si="19">E63+D64</f>
        <v>5.8231010424120683E-2</v>
      </c>
      <c r="F64" s="88">
        <f t="shared" si="8"/>
        <v>2.6912509596454535</v>
      </c>
      <c r="H64" s="113">
        <f t="shared" ref="H64:H82" si="20">H63+$C$39</f>
        <v>0.06</v>
      </c>
      <c r="I64" s="116">
        <f t="shared" si="9"/>
        <v>0.16004126952232242</v>
      </c>
      <c r="J64" s="116">
        <f t="shared" si="10"/>
        <v>1.9999238476976464E-2</v>
      </c>
      <c r="K64" s="86">
        <f t="shared" si="11"/>
        <v>5.9999100948380374E-2</v>
      </c>
      <c r="L64" s="88">
        <f t="shared" ref="L64:L126" si="21">I64/K64</f>
        <v>2.6673944607938762</v>
      </c>
      <c r="N64" s="113">
        <f t="shared" ref="N64:N82" si="22">N63+$C$39</f>
        <v>0.06</v>
      </c>
      <c r="O64" s="124">
        <f t="shared" si="12"/>
        <v>0.13994036653664593</v>
      </c>
      <c r="P64" s="124">
        <f t="shared" si="13"/>
        <v>1.9951038910304558E-2</v>
      </c>
      <c r="Q64" s="86">
        <f>Q63+P64</f>
        <v>5.9931518405040976E-2</v>
      </c>
      <c r="R64" s="88">
        <f t="shared" ref="R64:R127" si="23">O64/Q64</f>
        <v>2.3350045228434464</v>
      </c>
      <c r="T64" s="113">
        <f t="shared" ref="T64:T82" si="24">T63+$C$39</f>
        <v>0.06</v>
      </c>
      <c r="U64" s="124">
        <f t="shared" si="14"/>
        <v>0.21485979837124086</v>
      </c>
      <c r="V64" s="124">
        <f t="shared" si="15"/>
        <v>1.9701799346158674E-2</v>
      </c>
      <c r="W64" s="86">
        <f>W63+V64</f>
        <v>5.9524019869388725E-2</v>
      </c>
      <c r="X64" s="88">
        <f t="shared" ref="X64:X127" si="25">U64/W64</f>
        <v>3.6096318568991053</v>
      </c>
      <c r="Z64" s="113">
        <f t="shared" ref="Z64:Z82" si="26">Z63+$C$39</f>
        <v>0.06</v>
      </c>
      <c r="AA64" s="124">
        <f t="shared" si="16"/>
        <v>0.36403946398815989</v>
      </c>
      <c r="AB64" s="124">
        <f t="shared" si="17"/>
        <v>1.9999999106980328E-2</v>
      </c>
      <c r="AC64" s="86">
        <f>AC63+AB64</f>
        <v>5.9999999057045769E-2</v>
      </c>
      <c r="AD64" s="88">
        <f t="shared" ref="AD64:AD127" si="27">AA64/AC64</f>
        <v>6.0673244951561536</v>
      </c>
    </row>
    <row r="65" spans="2:30" ht="15.75" thickBot="1" x14ac:dyDescent="0.25">
      <c r="B65" s="113">
        <f t="shared" si="18"/>
        <v>0.08</v>
      </c>
      <c r="C65" s="86">
        <f t="shared" si="6"/>
        <v>0.17342893640179793</v>
      </c>
      <c r="D65" s="86">
        <f t="shared" si="7"/>
        <v>1.8645792090941769E-2</v>
      </c>
      <c r="E65" s="86">
        <f t="shared" si="19"/>
        <v>7.6876802515062459E-2</v>
      </c>
      <c r="F65" s="88">
        <f t="shared" si="8"/>
        <v>2.2559332689183846</v>
      </c>
      <c r="H65" s="113">
        <f t="shared" si="20"/>
        <v>0.08</v>
      </c>
      <c r="I65" s="116">
        <f t="shared" si="9"/>
        <v>0.16012780400357371</v>
      </c>
      <c r="J65" s="116">
        <f t="shared" si="10"/>
        <v>1.9997612006780116E-2</v>
      </c>
      <c r="K65" s="86">
        <f t="shared" si="11"/>
        <v>7.999671295516049E-2</v>
      </c>
      <c r="L65" s="88">
        <f t="shared" si="21"/>
        <v>2.0016797951851855</v>
      </c>
      <c r="N65" s="113">
        <f t="shared" si="22"/>
        <v>0.08</v>
      </c>
      <c r="O65" s="124">
        <f t="shared" si="12"/>
        <v>0.14199752143180283</v>
      </c>
      <c r="P65" s="124">
        <f t="shared" si="13"/>
        <v>1.9903936449827624E-2</v>
      </c>
      <c r="Q65" s="86">
        <f t="shared" ref="Q65:Q88" si="28">Q64+P65</f>
        <v>7.9835454854868593E-2</v>
      </c>
      <c r="R65" s="88">
        <f t="shared" si="23"/>
        <v>1.7786273240371402</v>
      </c>
      <c r="T65" s="113">
        <f t="shared" si="24"/>
        <v>0.08</v>
      </c>
      <c r="U65" s="124">
        <f t="shared" si="14"/>
        <v>0.22153576946903475</v>
      </c>
      <c r="V65" s="124">
        <f t="shared" si="15"/>
        <v>1.9524299500237239E-2</v>
      </c>
      <c r="W65" s="86">
        <f t="shared" ref="W65:W88" si="29">W64+V65</f>
        <v>7.9048319369625961E-2</v>
      </c>
      <c r="X65" s="88">
        <f t="shared" si="25"/>
        <v>2.8025361100106969</v>
      </c>
      <c r="Z65" s="113">
        <f t="shared" si="26"/>
        <v>0.08</v>
      </c>
      <c r="AA65" s="124">
        <f t="shared" si="16"/>
        <v>0.36403974976874587</v>
      </c>
      <c r="AB65" s="124">
        <f t="shared" si="17"/>
        <v>1.9999994023990105E-2</v>
      </c>
      <c r="AC65" s="86">
        <f t="shared" ref="AC65:AC88" si="30">AC64+AB65</f>
        <v>7.9999993081035878E-2</v>
      </c>
      <c r="AD65" s="88">
        <f t="shared" si="27"/>
        <v>4.5504972656684153</v>
      </c>
    </row>
    <row r="66" spans="2:30" ht="15.75" thickBot="1" x14ac:dyDescent="0.25">
      <c r="B66" s="113">
        <f t="shared" si="18"/>
        <v>0.1</v>
      </c>
      <c r="C66" s="86">
        <f t="shared" si="6"/>
        <v>0.18980985159862523</v>
      </c>
      <c r="D66" s="86">
        <f t="shared" si="7"/>
        <v>1.8276245390099571E-2</v>
      </c>
      <c r="E66" s="86">
        <f t="shared" si="19"/>
        <v>9.5153047905162033E-2</v>
      </c>
      <c r="F66" s="88">
        <f t="shared" si="8"/>
        <v>1.9947847786001198</v>
      </c>
      <c r="H66" s="113">
        <f t="shared" si="20"/>
        <v>0.1</v>
      </c>
      <c r="I66" s="116">
        <f t="shared" si="9"/>
        <v>0.1602851224438091</v>
      </c>
      <c r="J66" s="116">
        <f t="shared" si="10"/>
        <v>1.9994392877219495E-2</v>
      </c>
      <c r="K66" s="86">
        <f t="shared" si="11"/>
        <v>9.9991105832379981E-2</v>
      </c>
      <c r="L66" s="88">
        <f t="shared" si="21"/>
        <v>1.6029937973933697</v>
      </c>
      <c r="N66" s="113">
        <f t="shared" si="22"/>
        <v>0.1</v>
      </c>
      <c r="O66" s="124">
        <f t="shared" si="12"/>
        <v>0.14463844993629446</v>
      </c>
      <c r="P66" s="124">
        <f t="shared" si="13"/>
        <v>1.9841188113493221E-2</v>
      </c>
      <c r="Q66" s="86">
        <f t="shared" si="28"/>
        <v>9.9676642968361817E-2</v>
      </c>
      <c r="R66" s="88">
        <f t="shared" si="23"/>
        <v>1.4510766577703051</v>
      </c>
      <c r="T66" s="113">
        <f t="shared" si="24"/>
        <v>0.1</v>
      </c>
      <c r="U66" s="124">
        <f t="shared" si="14"/>
        <v>0.22884819420639088</v>
      </c>
      <c r="V66" s="124">
        <f t="shared" si="15"/>
        <v>1.9326879939162937E-2</v>
      </c>
      <c r="W66" s="86">
        <f t="shared" si="29"/>
        <v>9.8375199308788894E-2</v>
      </c>
      <c r="X66" s="88">
        <f t="shared" si="25"/>
        <v>2.3262793449399952</v>
      </c>
      <c r="Z66" s="113">
        <f t="shared" si="26"/>
        <v>0.1</v>
      </c>
      <c r="AA66" s="124">
        <f t="shared" si="16"/>
        <v>0.36404064920184942</v>
      </c>
      <c r="AB66" s="124">
        <f t="shared" si="17"/>
        <v>1.9999975281461777E-2</v>
      </c>
      <c r="AC66" s="86">
        <f t="shared" si="30"/>
        <v>9.9999968362497652E-2</v>
      </c>
      <c r="AD66" s="88">
        <f t="shared" si="27"/>
        <v>3.6404076437525479</v>
      </c>
    </row>
    <row r="67" spans="2:30" ht="15.75" thickBot="1" x14ac:dyDescent="0.25">
      <c r="B67" s="113">
        <f t="shared" si="18"/>
        <v>0.12000000000000001</v>
      </c>
      <c r="C67" s="86">
        <f t="shared" si="6"/>
        <v>0.20586421085901052</v>
      </c>
      <c r="D67" s="86">
        <f t="shared" si="7"/>
        <v>1.7914071062243096E-2</v>
      </c>
      <c r="E67" s="86">
        <f t="shared" si="19"/>
        <v>0.11306711896740512</v>
      </c>
      <c r="F67" s="88">
        <f t="shared" si="8"/>
        <v>1.8207257135326571</v>
      </c>
      <c r="H67" s="113">
        <f t="shared" si="20"/>
        <v>0.12000000000000001</v>
      </c>
      <c r="I67" s="116">
        <f t="shared" si="9"/>
        <v>0.16053896072639581</v>
      </c>
      <c r="J67" s="116">
        <f t="shared" si="10"/>
        <v>1.9988915597351605E-2</v>
      </c>
      <c r="K67" s="86">
        <f t="shared" si="11"/>
        <v>0.11998002142973159</v>
      </c>
      <c r="L67" s="88">
        <f t="shared" si="21"/>
        <v>1.3380474416769319</v>
      </c>
      <c r="N67" s="113">
        <f t="shared" si="22"/>
        <v>0.12000000000000001</v>
      </c>
      <c r="O67" s="124">
        <f t="shared" si="12"/>
        <v>0.14785776482538945</v>
      </c>
      <c r="P67" s="124">
        <f t="shared" si="13"/>
        <v>1.9762916325788964E-2</v>
      </c>
      <c r="Q67" s="86">
        <f t="shared" si="28"/>
        <v>0.11943955929415079</v>
      </c>
      <c r="R67" s="88">
        <f t="shared" si="23"/>
        <v>1.2379295913278741</v>
      </c>
      <c r="T67" s="113">
        <f t="shared" si="24"/>
        <v>0.12000000000000001</v>
      </c>
      <c r="U67" s="124">
        <f t="shared" si="14"/>
        <v>0.23668777142306538</v>
      </c>
      <c r="V67" s="124">
        <f t="shared" si="15"/>
        <v>1.9113198114308363E-2</v>
      </c>
      <c r="W67" s="86">
        <f t="shared" si="29"/>
        <v>0.11748839742309726</v>
      </c>
      <c r="X67" s="88">
        <f t="shared" si="25"/>
        <v>2.0145629408043528</v>
      </c>
      <c r="Z67" s="113">
        <f t="shared" si="26"/>
        <v>0.12000000000000001</v>
      </c>
      <c r="AA67" s="124">
        <f t="shared" si="16"/>
        <v>0.36404291009521</v>
      </c>
      <c r="AB67" s="124">
        <f t="shared" si="17"/>
        <v>1.9999923197185288E-2</v>
      </c>
      <c r="AC67" s="86">
        <f t="shared" si="30"/>
        <v>0.11999989155968294</v>
      </c>
      <c r="AD67" s="88">
        <f t="shared" si="27"/>
        <v>3.0336936589159356</v>
      </c>
    </row>
    <row r="68" spans="2:30" ht="15.75" thickBot="1" x14ac:dyDescent="0.25">
      <c r="B68" s="113">
        <f t="shared" si="18"/>
        <v>0.14000000000000001</v>
      </c>
      <c r="C68" s="86">
        <f t="shared" si="6"/>
        <v>0.2215988790953228</v>
      </c>
      <c r="D68" s="86">
        <f t="shared" si="7"/>
        <v>1.7559112376377386E-2</v>
      </c>
      <c r="E68" s="86">
        <f t="shared" si="19"/>
        <v>0.13062623134378251</v>
      </c>
      <c r="F68" s="88">
        <f t="shared" si="8"/>
        <v>1.6964347575190943</v>
      </c>
      <c r="H68" s="113">
        <f t="shared" si="20"/>
        <v>0.14000000000000001</v>
      </c>
      <c r="I68" s="116">
        <f t="shared" si="9"/>
        <v>0.16091713682366557</v>
      </c>
      <c r="J68" s="116">
        <f t="shared" si="10"/>
        <v>1.9980453884125452E-2</v>
      </c>
      <c r="K68" s="86">
        <f t="shared" si="11"/>
        <v>0.13996047531385705</v>
      </c>
      <c r="L68" s="88">
        <f t="shared" si="21"/>
        <v>1.1497327117731906</v>
      </c>
      <c r="N68" s="113">
        <f t="shared" si="22"/>
        <v>0.14000000000000001</v>
      </c>
      <c r="O68" s="124">
        <f t="shared" si="12"/>
        <v>0.15164855262263216</v>
      </c>
      <c r="P68" s="124">
        <f t="shared" si="13"/>
        <v>1.9669285639809114E-2</v>
      </c>
      <c r="Q68" s="86">
        <f t="shared" si="28"/>
        <v>0.13910884493395989</v>
      </c>
      <c r="R68" s="88">
        <f t="shared" si="23"/>
        <v>1.0901431371572765</v>
      </c>
      <c r="T68" s="113">
        <f t="shared" si="24"/>
        <v>0.14000000000000001</v>
      </c>
      <c r="U68" s="124">
        <f t="shared" si="14"/>
        <v>0.24497223731033396</v>
      </c>
      <c r="V68" s="124">
        <f t="shared" si="15"/>
        <v>1.888590167879008E-2</v>
      </c>
      <c r="W68" s="86">
        <f t="shared" si="29"/>
        <v>0.13637429910188734</v>
      </c>
      <c r="X68" s="88">
        <f t="shared" si="25"/>
        <v>1.7963226130116454</v>
      </c>
      <c r="Z68" s="113">
        <f t="shared" si="26"/>
        <v>0.14000000000000001</v>
      </c>
      <c r="AA68" s="124">
        <f t="shared" si="16"/>
        <v>0.3640477939939501</v>
      </c>
      <c r="AB68" s="124">
        <f t="shared" si="17"/>
        <v>1.9999802643778496E-2</v>
      </c>
      <c r="AC68" s="86">
        <f t="shared" si="30"/>
        <v>0.13999969420346142</v>
      </c>
      <c r="AD68" s="88">
        <f t="shared" si="27"/>
        <v>2.6003470655077274</v>
      </c>
    </row>
    <row r="69" spans="2:30" ht="15.75" thickBot="1" x14ac:dyDescent="0.25">
      <c r="B69" s="113">
        <f t="shared" si="18"/>
        <v>0.16</v>
      </c>
      <c r="C69" s="86">
        <f t="shared" si="6"/>
        <v>0.23702047410375598</v>
      </c>
      <c r="D69" s="86">
        <f t="shared" si="7"/>
        <v>1.7211218946927797E-2</v>
      </c>
      <c r="E69" s="86">
        <f t="shared" si="19"/>
        <v>0.1478374502907103</v>
      </c>
      <c r="F69" s="88">
        <f t="shared" si="8"/>
        <v>1.6032505541571134</v>
      </c>
      <c r="H69" s="113">
        <f t="shared" si="20"/>
        <v>0.16</v>
      </c>
      <c r="I69" s="116">
        <f t="shared" si="9"/>
        <v>0.16144927732502873</v>
      </c>
      <c r="J69" s="116">
        <f t="shared" si="10"/>
        <v>1.9968228947218666E-2</v>
      </c>
      <c r="K69" s="86">
        <f t="shared" si="11"/>
        <v>0.15992870426107572</v>
      </c>
      <c r="L69" s="88">
        <f t="shared" si="21"/>
        <v>1.0095078183180346</v>
      </c>
      <c r="N69" s="113">
        <f t="shared" si="22"/>
        <v>0.16</v>
      </c>
      <c r="O69" s="124">
        <f t="shared" si="12"/>
        <v>0.1560024514933043</v>
      </c>
      <c r="P69" s="124">
        <f t="shared" si="13"/>
        <v>1.956050025108573E-2</v>
      </c>
      <c r="Q69" s="86">
        <f t="shared" si="28"/>
        <v>0.15866934518504561</v>
      </c>
      <c r="R69" s="88">
        <f t="shared" si="23"/>
        <v>0.98319213022130336</v>
      </c>
      <c r="T69" s="113">
        <f t="shared" si="24"/>
        <v>0.16</v>
      </c>
      <c r="U69" s="124">
        <f t="shared" si="14"/>
        <v>0.25363611704692984</v>
      </c>
      <c r="V69" s="124">
        <f t="shared" si="15"/>
        <v>1.8647045831393209E-2</v>
      </c>
      <c r="W69" s="86">
        <f t="shared" si="29"/>
        <v>0.15502134493328054</v>
      </c>
      <c r="X69" s="88">
        <f t="shared" si="25"/>
        <v>1.6361367343064401</v>
      </c>
      <c r="Z69" s="113">
        <f t="shared" si="26"/>
        <v>0.16</v>
      </c>
      <c r="AA69" s="124">
        <f t="shared" si="16"/>
        <v>0.36405725486423246</v>
      </c>
      <c r="AB69" s="124">
        <f t="shared" si="17"/>
        <v>1.9999557051990503E-2</v>
      </c>
      <c r="AC69" s="86">
        <f t="shared" si="30"/>
        <v>0.15999925125545192</v>
      </c>
      <c r="AD69" s="88">
        <f t="shared" si="27"/>
        <v>2.2753684908374052</v>
      </c>
    </row>
    <row r="70" spans="2:30" ht="15.75" thickBot="1" x14ac:dyDescent="0.25">
      <c r="B70" s="113">
        <f t="shared" si="18"/>
        <v>0.18</v>
      </c>
      <c r="C70" s="86">
        <f t="shared" si="6"/>
        <v>0.25213541291506142</v>
      </c>
      <c r="D70" s="86">
        <f t="shared" si="7"/>
        <v>1.6870245313267408E-2</v>
      </c>
      <c r="E70" s="86">
        <f t="shared" si="19"/>
        <v>0.16470769560397772</v>
      </c>
      <c r="F70" s="88">
        <f t="shared" si="8"/>
        <v>1.5308052971689583</v>
      </c>
      <c r="H70" s="113">
        <f t="shared" si="20"/>
        <v>0.18</v>
      </c>
      <c r="I70" s="116">
        <f t="shared" si="9"/>
        <v>0.16216658355876964</v>
      </c>
      <c r="J70" s="116">
        <f t="shared" si="10"/>
        <v>1.9951416268725819E-2</v>
      </c>
      <c r="K70" s="86">
        <f t="shared" si="11"/>
        <v>0.17988012052980154</v>
      </c>
      <c r="L70" s="88">
        <f t="shared" si="21"/>
        <v>0.90152587779650051</v>
      </c>
      <c r="N70" s="113">
        <f t="shared" si="22"/>
        <v>0.18</v>
      </c>
      <c r="O70" s="124">
        <f t="shared" si="12"/>
        <v>0.16090971400364346</v>
      </c>
      <c r="P70" s="124">
        <f t="shared" si="13"/>
        <v>1.943680216745905E-2</v>
      </c>
      <c r="Q70" s="86">
        <f t="shared" si="28"/>
        <v>0.17810614735250466</v>
      </c>
      <c r="R70" s="88">
        <f t="shared" si="23"/>
        <v>0.90344840083017286</v>
      </c>
      <c r="T70" s="113">
        <f t="shared" si="24"/>
        <v>0.18</v>
      </c>
      <c r="U70" s="124">
        <f t="shared" si="14"/>
        <v>0.26262528458364459</v>
      </c>
      <c r="V70" s="124">
        <f t="shared" si="15"/>
        <v>1.8398300459926291E-2</v>
      </c>
      <c r="W70" s="86">
        <f t="shared" si="29"/>
        <v>0.17341964539320684</v>
      </c>
      <c r="X70" s="88">
        <f t="shared" si="25"/>
        <v>1.5143917748659639</v>
      </c>
      <c r="Z70" s="113">
        <f t="shared" si="26"/>
        <v>0.18</v>
      </c>
      <c r="AA70" s="124">
        <f t="shared" si="16"/>
        <v>0.36407413823986429</v>
      </c>
      <c r="AB70" s="124">
        <f t="shared" si="17"/>
        <v>1.9999101658582177E-2</v>
      </c>
      <c r="AC70" s="86">
        <f t="shared" si="30"/>
        <v>0.1799983529140341</v>
      </c>
      <c r="AD70" s="88">
        <f t="shared" si="27"/>
        <v>2.0226526095699522</v>
      </c>
    </row>
    <row r="71" spans="2:30" ht="15.75" thickBot="1" x14ac:dyDescent="0.25">
      <c r="B71" s="113">
        <f t="shared" si="18"/>
        <v>0.19999999999999998</v>
      </c>
      <c r="C71" s="86">
        <f t="shared" si="6"/>
        <v>0.26694993871772954</v>
      </c>
      <c r="D71" s="86">
        <f t="shared" si="7"/>
        <v>1.6536050161387945E-2</v>
      </c>
      <c r="E71" s="86">
        <f t="shared" si="19"/>
        <v>0.18124374576536567</v>
      </c>
      <c r="F71" s="88">
        <f t="shared" si="8"/>
        <v>1.4728780714084186</v>
      </c>
      <c r="H71" s="113">
        <f t="shared" si="20"/>
        <v>0.19999999999999998</v>
      </c>
      <c r="I71" s="116">
        <f t="shared" si="9"/>
        <v>0.16310161652310445</v>
      </c>
      <c r="J71" s="116">
        <f t="shared" si="10"/>
        <v>1.9929151629961468E-2</v>
      </c>
      <c r="K71" s="86">
        <f t="shared" si="11"/>
        <v>0.19980927215976302</v>
      </c>
      <c r="L71" s="88">
        <f t="shared" si="21"/>
        <v>0.81628652544558622</v>
      </c>
      <c r="N71" s="113">
        <f t="shared" si="22"/>
        <v>0.19999999999999998</v>
      </c>
      <c r="O71" s="124">
        <f t="shared" si="12"/>
        <v>0.16635926448846813</v>
      </c>
      <c r="P71" s="124">
        <f t="shared" si="13"/>
        <v>1.9298469625491227E-2</v>
      </c>
      <c r="Q71" s="86">
        <f t="shared" si="28"/>
        <v>0.19740461697799588</v>
      </c>
      <c r="R71" s="88">
        <f t="shared" si="23"/>
        <v>0.84273238911636861</v>
      </c>
      <c r="T71" s="113">
        <f t="shared" si="24"/>
        <v>0.19999999999999998</v>
      </c>
      <c r="U71" s="124">
        <f t="shared" si="14"/>
        <v>0.27189376831122986</v>
      </c>
      <c r="V71" s="124">
        <f t="shared" si="15"/>
        <v>1.8141066311194977E-2</v>
      </c>
      <c r="W71" s="86">
        <f t="shared" si="29"/>
        <v>0.19156071170440181</v>
      </c>
      <c r="X71" s="88">
        <f t="shared" si="25"/>
        <v>1.4193608172159558</v>
      </c>
      <c r="Z71" s="113">
        <f t="shared" si="26"/>
        <v>0.19999999999999998</v>
      </c>
      <c r="AA71" s="124">
        <f t="shared" si="16"/>
        <v>0.3641023995981616</v>
      </c>
      <c r="AB71" s="124">
        <f t="shared" si="17"/>
        <v>1.9998316046168831E-2</v>
      </c>
      <c r="AC71" s="86">
        <f t="shared" si="30"/>
        <v>0.19999666896020293</v>
      </c>
      <c r="AD71" s="88">
        <f t="shared" si="27"/>
        <v>1.8205423194854002</v>
      </c>
    </row>
    <row r="72" spans="2:30" ht="15.75" thickBot="1" x14ac:dyDescent="0.25">
      <c r="B72" s="113">
        <f t="shared" si="18"/>
        <v>0.21999999999999997</v>
      </c>
      <c r="C72" s="86">
        <f t="shared" si="6"/>
        <v>0.28147013807420418</v>
      </c>
      <c r="D72" s="86">
        <f t="shared" si="7"/>
        <v>1.6208495848168858E-2</v>
      </c>
      <c r="E72" s="86">
        <f t="shared" si="19"/>
        <v>0.19745224161353453</v>
      </c>
      <c r="F72" s="88">
        <f t="shared" si="8"/>
        <v>1.4255099652153584</v>
      </c>
      <c r="H72" s="113">
        <f t="shared" si="20"/>
        <v>0.21999999999999997</v>
      </c>
      <c r="I72" s="116">
        <f t="shared" si="9"/>
        <v>0.16428808798094596</v>
      </c>
      <c r="J72" s="116">
        <f t="shared" si="10"/>
        <v>1.9900536819175522E-2</v>
      </c>
      <c r="K72" s="86">
        <f t="shared" si="11"/>
        <v>0.21970980897893855</v>
      </c>
      <c r="L72" s="88">
        <f t="shared" si="21"/>
        <v>0.74775035645629584</v>
      </c>
      <c r="N72" s="113">
        <f t="shared" si="22"/>
        <v>0.21999999999999997</v>
      </c>
      <c r="O72" s="124">
        <f t="shared" si="12"/>
        <v>0.17233875536524293</v>
      </c>
      <c r="P72" s="124">
        <f t="shared" si="13"/>
        <v>1.9145815582126594E-2</v>
      </c>
      <c r="Q72" s="86">
        <f t="shared" si="28"/>
        <v>0.21655043256012246</v>
      </c>
      <c r="R72" s="88">
        <f t="shared" si="23"/>
        <v>0.79583657870272451</v>
      </c>
      <c r="T72" s="113">
        <f t="shared" si="24"/>
        <v>0.21999999999999997</v>
      </c>
      <c r="U72" s="124">
        <f t="shared" si="14"/>
        <v>0.28140173395292556</v>
      </c>
      <c r="V72" s="124">
        <f t="shared" si="15"/>
        <v>1.7876545918614203E-2</v>
      </c>
      <c r="W72" s="86">
        <f t="shared" si="29"/>
        <v>0.20943725762301602</v>
      </c>
      <c r="X72" s="88">
        <f t="shared" si="25"/>
        <v>1.3436087597147808</v>
      </c>
      <c r="Z72" s="113">
        <f t="shared" si="26"/>
        <v>0.21999999999999997</v>
      </c>
      <c r="AA72" s="124">
        <f t="shared" si="16"/>
        <v>0.36414734082195688</v>
      </c>
      <c r="AB72" s="124">
        <f t="shared" si="17"/>
        <v>1.9997036016932902E-2</v>
      </c>
      <c r="AC72" s="86">
        <f t="shared" si="30"/>
        <v>0.21999370497713583</v>
      </c>
      <c r="AD72" s="88">
        <f t="shared" si="27"/>
        <v>1.6552625488070356</v>
      </c>
    </row>
    <row r="73" spans="2:30" ht="15.75" thickBot="1" x14ac:dyDescent="0.25">
      <c r="B73" s="113">
        <f t="shared" si="18"/>
        <v>0.23999999999999996</v>
      </c>
      <c r="C73" s="86">
        <f t="shared" si="6"/>
        <v>0.29570195281143974</v>
      </c>
      <c r="D73" s="86">
        <f t="shared" si="7"/>
        <v>1.5887448084603319E-2</v>
      </c>
      <c r="E73" s="86">
        <f t="shared" si="19"/>
        <v>0.21333968969813785</v>
      </c>
      <c r="F73" s="88">
        <f t="shared" si="8"/>
        <v>1.3860616054604713</v>
      </c>
      <c r="H73" s="113">
        <f t="shared" si="20"/>
        <v>0.23999999999999996</v>
      </c>
      <c r="I73" s="116">
        <f t="shared" si="9"/>
        <v>0.16576064937160445</v>
      </c>
      <c r="J73" s="116">
        <f t="shared" si="10"/>
        <v>1.9864645296137771E-2</v>
      </c>
      <c r="K73" s="86">
        <f t="shared" si="11"/>
        <v>0.23957445427507632</v>
      </c>
      <c r="L73" s="88">
        <f t="shared" si="21"/>
        <v>0.69189617846851148</v>
      </c>
      <c r="N73" s="113">
        <f t="shared" si="22"/>
        <v>0.23999999999999996</v>
      </c>
      <c r="O73" s="124">
        <f t="shared" si="12"/>
        <v>0.17883462448443468</v>
      </c>
      <c r="P73" s="124">
        <f t="shared" si="13"/>
        <v>1.8979186201698434E-2</v>
      </c>
      <c r="Q73" s="86">
        <f t="shared" si="28"/>
        <v>0.23552961876182091</v>
      </c>
      <c r="R73" s="88">
        <f t="shared" si="23"/>
        <v>0.75928719888635754</v>
      </c>
      <c r="T73" s="113">
        <f t="shared" si="24"/>
        <v>0.23999999999999996</v>
      </c>
      <c r="U73" s="124">
        <f t="shared" si="14"/>
        <v>0.29111413835951239</v>
      </c>
      <c r="V73" s="124">
        <f t="shared" si="15"/>
        <v>1.7605789726977107E-2</v>
      </c>
      <c r="W73" s="86">
        <f t="shared" si="29"/>
        <v>0.22704304734999312</v>
      </c>
      <c r="X73" s="88">
        <f t="shared" si="25"/>
        <v>1.2821979873744027</v>
      </c>
      <c r="Z73" s="113">
        <f t="shared" si="26"/>
        <v>0.23999999999999996</v>
      </c>
      <c r="AA73" s="124">
        <f t="shared" si="16"/>
        <v>0.36421586358198993</v>
      </c>
      <c r="AB73" s="124">
        <f t="shared" si="17"/>
        <v>1.9995044840941258E-2</v>
      </c>
      <c r="AC73" s="86">
        <f t="shared" si="30"/>
        <v>0.23998874981807708</v>
      </c>
      <c r="AD73" s="88">
        <f t="shared" si="27"/>
        <v>1.5176372386542407</v>
      </c>
    </row>
    <row r="74" spans="2:30" ht="15.75" thickBot="1" x14ac:dyDescent="0.25">
      <c r="B74" s="113">
        <f t="shared" si="18"/>
        <v>0.25999999999999995</v>
      </c>
      <c r="C74" s="86">
        <f t="shared" si="6"/>
        <v>0.30965118877096476</v>
      </c>
      <c r="D74" s="86">
        <f t="shared" si="7"/>
        <v>1.5572775709630997E-2</v>
      </c>
      <c r="E74" s="86">
        <f t="shared" si="19"/>
        <v>0.22891246540776886</v>
      </c>
      <c r="F74" s="88">
        <f t="shared" si="8"/>
        <v>1.3527056651081606</v>
      </c>
      <c r="H74" s="113">
        <f t="shared" si="20"/>
        <v>0.25999999999999995</v>
      </c>
      <c r="I74" s="116">
        <f t="shared" si="9"/>
        <v>0.16755467272604399</v>
      </c>
      <c r="J74" s="116">
        <f t="shared" si="10"/>
        <v>1.9820528001296824E-2</v>
      </c>
      <c r="K74" s="86">
        <f t="shared" si="11"/>
        <v>0.25939498227637314</v>
      </c>
      <c r="L74" s="88">
        <f t="shared" si="21"/>
        <v>0.6459441553403773</v>
      </c>
      <c r="N74" s="113">
        <f t="shared" si="22"/>
        <v>0.25999999999999995</v>
      </c>
      <c r="O74" s="124">
        <f t="shared" si="12"/>
        <v>0.18583215454455501</v>
      </c>
      <c r="P74" s="124">
        <f t="shared" si="13"/>
        <v>1.8798959299078405E-2</v>
      </c>
      <c r="Q74" s="86">
        <f t="shared" si="28"/>
        <v>0.25432857806089931</v>
      </c>
      <c r="R74" s="88">
        <f t="shared" si="23"/>
        <v>0.73067744081853536</v>
      </c>
      <c r="T74" s="113">
        <f t="shared" si="24"/>
        <v>0.25999999999999995</v>
      </c>
      <c r="U74" s="124">
        <f t="shared" si="14"/>
        <v>0.3009997908497104</v>
      </c>
      <c r="V74" s="124">
        <f t="shared" si="15"/>
        <v>1.732972759459182E-2</v>
      </c>
      <c r="W74" s="86">
        <f t="shared" si="29"/>
        <v>0.24437277494458493</v>
      </c>
      <c r="X74" s="88">
        <f t="shared" si="25"/>
        <v>1.2317239140815357</v>
      </c>
      <c r="Z74" s="113">
        <f t="shared" si="26"/>
        <v>0.25999999999999995</v>
      </c>
      <c r="AA74" s="124">
        <f t="shared" si="16"/>
        <v>0.36431673833921024</v>
      </c>
      <c r="AB74" s="124">
        <f t="shared" si="17"/>
        <v>1.9992063922586633E-2</v>
      </c>
      <c r="AC74" s="86">
        <f t="shared" si="30"/>
        <v>0.25998081374066373</v>
      </c>
      <c r="AD74" s="88">
        <f t="shared" si="27"/>
        <v>1.4013216325364062</v>
      </c>
    </row>
    <row r="75" spans="2:30" ht="15.75" thickBot="1" x14ac:dyDescent="0.25">
      <c r="B75" s="113">
        <f t="shared" si="18"/>
        <v>0.27999999999999997</v>
      </c>
      <c r="C75" s="86">
        <f t="shared" si="6"/>
        <v>0.32332352259636471</v>
      </c>
      <c r="D75" s="86">
        <f t="shared" si="7"/>
        <v>1.5264350519053543E-2</v>
      </c>
      <c r="E75" s="86">
        <f t="shared" si="19"/>
        <v>0.24417681592682239</v>
      </c>
      <c r="F75" s="88">
        <f t="shared" si="8"/>
        <v>1.3241368611066739</v>
      </c>
      <c r="H75" s="113">
        <f t="shared" si="20"/>
        <v>0.27999999999999997</v>
      </c>
      <c r="I75" s="116">
        <f t="shared" si="9"/>
        <v>0.16970601941993374</v>
      </c>
      <c r="J75" s="116">
        <f t="shared" si="10"/>
        <v>1.976721944254289E-2</v>
      </c>
      <c r="K75" s="86">
        <f t="shared" si="11"/>
        <v>0.27916220171891604</v>
      </c>
      <c r="L75" s="88">
        <f t="shared" si="21"/>
        <v>0.60791188196318935</v>
      </c>
      <c r="N75" s="113">
        <f t="shared" si="22"/>
        <v>0.27999999999999997</v>
      </c>
      <c r="O75" s="124">
        <f t="shared" si="12"/>
        <v>0.19331553504809434</v>
      </c>
      <c r="P75" s="124">
        <f t="shared" si="13"/>
        <v>1.8605542719991076E-2</v>
      </c>
      <c r="Q75" s="86">
        <f t="shared" si="28"/>
        <v>0.27293412078089041</v>
      </c>
      <c r="R75" s="88">
        <f t="shared" si="23"/>
        <v>0.70828643371887789</v>
      </c>
      <c r="T75" s="113">
        <f t="shared" si="24"/>
        <v>0.27999999999999997</v>
      </c>
      <c r="U75" s="124">
        <f t="shared" si="14"/>
        <v>0.31103067492822822</v>
      </c>
      <c r="V75" s="124">
        <f t="shared" si="15"/>
        <v>1.7049191173218532E-2</v>
      </c>
      <c r="W75" s="86">
        <f t="shared" si="29"/>
        <v>0.26142196611780344</v>
      </c>
      <c r="X75" s="88">
        <f t="shared" si="25"/>
        <v>1.1897648829864198</v>
      </c>
      <c r="Z75" s="113">
        <f t="shared" si="26"/>
        <v>0.27999999999999997</v>
      </c>
      <c r="AA75" s="124">
        <f t="shared" si="16"/>
        <v>0.36446088740966587</v>
      </c>
      <c r="AB75" s="124">
        <f t="shared" si="17"/>
        <v>1.9987742935601033E-2</v>
      </c>
      <c r="AC75" s="86">
        <f t="shared" si="30"/>
        <v>0.27996855667626475</v>
      </c>
      <c r="AD75" s="88">
        <f t="shared" si="27"/>
        <v>1.301792214584661</v>
      </c>
    </row>
    <row r="76" spans="2:30" ht="15.75" thickBot="1" x14ac:dyDescent="0.25">
      <c r="B76" s="113">
        <f t="shared" si="18"/>
        <v>0.3</v>
      </c>
      <c r="C76" s="86">
        <f t="shared" si="6"/>
        <v>0.33672450723365105</v>
      </c>
      <c r="D76" s="86">
        <f t="shared" si="7"/>
        <v>1.4962047129749544E-2</v>
      </c>
      <c r="E76" s="86">
        <f t="shared" si="19"/>
        <v>0.25913886305657191</v>
      </c>
      <c r="F76" s="88">
        <f t="shared" si="8"/>
        <v>1.2993979492768772</v>
      </c>
      <c r="H76" s="113">
        <f t="shared" si="20"/>
        <v>0.3</v>
      </c>
      <c r="I76" s="116">
        <f t="shared" si="9"/>
        <v>0.17225079377693017</v>
      </c>
      <c r="J76" s="116">
        <f t="shared" si="10"/>
        <v>1.970374415530577E-2</v>
      </c>
      <c r="K76" s="86">
        <f t="shared" si="11"/>
        <v>0.29886594587422183</v>
      </c>
      <c r="L76" s="88">
        <f t="shared" si="21"/>
        <v>0.57634801205963482</v>
      </c>
      <c r="N76" s="113">
        <f t="shared" si="22"/>
        <v>0.3</v>
      </c>
      <c r="O76" s="124">
        <f t="shared" si="12"/>
        <v>0.20126792696390167</v>
      </c>
      <c r="P76" s="124">
        <f t="shared" si="13"/>
        <v>1.8399372650479348E-2</v>
      </c>
      <c r="Q76" s="86">
        <f t="shared" si="28"/>
        <v>0.29133349343136977</v>
      </c>
      <c r="R76" s="88">
        <f t="shared" si="23"/>
        <v>0.69085062823823551</v>
      </c>
      <c r="T76" s="113">
        <f t="shared" si="24"/>
        <v>0.3</v>
      </c>
      <c r="U76" s="124">
        <f t="shared" si="14"/>
        <v>0.32118144331411369</v>
      </c>
      <c r="V76" s="124">
        <f t="shared" si="15"/>
        <v>1.6764930333298442E-2</v>
      </c>
      <c r="W76" s="86">
        <f t="shared" si="29"/>
        <v>0.27818689645110189</v>
      </c>
      <c r="X76" s="88">
        <f t="shared" si="25"/>
        <v>1.1545527392249733</v>
      </c>
      <c r="Z76" s="113">
        <f t="shared" si="26"/>
        <v>0.3</v>
      </c>
      <c r="AA76" s="124">
        <f t="shared" si="16"/>
        <v>0.36466168013844252</v>
      </c>
      <c r="AB76" s="124">
        <f t="shared" si="17"/>
        <v>1.9981649488660248E-2</v>
      </c>
      <c r="AC76" s="86">
        <f t="shared" si="30"/>
        <v>0.29995020616492502</v>
      </c>
      <c r="AD76" s="88">
        <f t="shared" si="27"/>
        <v>1.2157407217714544</v>
      </c>
    </row>
    <row r="77" spans="2:30" ht="15.75" thickBot="1" x14ac:dyDescent="0.25">
      <c r="B77" s="113">
        <f t="shared" si="18"/>
        <v>0.32</v>
      </c>
      <c r="C77" s="86">
        <f t="shared" si="6"/>
        <v>0.34985957655195193</v>
      </c>
      <c r="D77" s="86">
        <f t="shared" si="7"/>
        <v>1.4665742867539966E-2</v>
      </c>
      <c r="E77" s="86">
        <f t="shared" si="19"/>
        <v>0.27380460592411188</v>
      </c>
      <c r="F77" s="88">
        <f t="shared" si="8"/>
        <v>1.2777709687211016</v>
      </c>
      <c r="H77" s="113">
        <f t="shared" si="20"/>
        <v>0.32</v>
      </c>
      <c r="I77" s="116">
        <f t="shared" si="9"/>
        <v>0.17522507945759266</v>
      </c>
      <c r="J77" s="116">
        <f t="shared" si="10"/>
        <v>1.9629123603784115E-2</v>
      </c>
      <c r="K77" s="86">
        <f t="shared" si="11"/>
        <v>0.31849506947800593</v>
      </c>
      <c r="L77" s="88">
        <f t="shared" si="21"/>
        <v>0.55016575215677888</v>
      </c>
      <c r="N77" s="113">
        <f t="shared" si="22"/>
        <v>0.32</v>
      </c>
      <c r="O77" s="124">
        <f t="shared" si="12"/>
        <v>0.20967153007511624</v>
      </c>
      <c r="P77" s="124">
        <f t="shared" si="13"/>
        <v>1.8180911853886535E-2</v>
      </c>
      <c r="Q77" s="86">
        <f t="shared" si="28"/>
        <v>0.30951440528525631</v>
      </c>
      <c r="R77" s="88">
        <f t="shared" si="23"/>
        <v>0.67742090996339133</v>
      </c>
      <c r="T77" s="113">
        <f t="shared" si="24"/>
        <v>0.32</v>
      </c>
      <c r="U77" s="124">
        <f t="shared" si="14"/>
        <v>0.33142903231378651</v>
      </c>
      <c r="V77" s="124">
        <f t="shared" si="15"/>
        <v>1.6477625554703529E-2</v>
      </c>
      <c r="W77" s="86">
        <f t="shared" si="29"/>
        <v>0.2946645220058054</v>
      </c>
      <c r="X77" s="88">
        <f t="shared" si="25"/>
        <v>1.1247673457860556</v>
      </c>
      <c r="Z77" s="113">
        <f t="shared" si="26"/>
        <v>0.32</v>
      </c>
      <c r="AA77" s="124">
        <f t="shared" si="16"/>
        <v>0.36493523767149527</v>
      </c>
      <c r="AB77" s="124">
        <f t="shared" si="17"/>
        <v>1.9973258400522578E-2</v>
      </c>
      <c r="AC77" s="86">
        <f t="shared" si="30"/>
        <v>0.31992346456544757</v>
      </c>
      <c r="AD77" s="88">
        <f t="shared" si="27"/>
        <v>1.1406954415400172</v>
      </c>
    </row>
    <row r="78" spans="2:30" ht="15.75" thickBot="1" x14ac:dyDescent="0.25">
      <c r="B78" s="113">
        <f t="shared" si="18"/>
        <v>0.34</v>
      </c>
      <c r="C78" s="86">
        <f t="shared" si="6"/>
        <v>0.36273404934089454</v>
      </c>
      <c r="D78" s="86">
        <f t="shared" si="7"/>
        <v>1.4375317671521004E-2</v>
      </c>
      <c r="E78" s="86">
        <f t="shared" si="19"/>
        <v>0.28817992359563288</v>
      </c>
      <c r="F78" s="88">
        <f t="shared" si="8"/>
        <v>1.2587068690110217</v>
      </c>
      <c r="H78" s="113">
        <f t="shared" si="20"/>
        <v>0.34</v>
      </c>
      <c r="I78" s="116">
        <f t="shared" si="9"/>
        <v>0.17866465735454548</v>
      </c>
      <c r="J78" s="116">
        <f t="shared" si="10"/>
        <v>1.9542383568262704E-2</v>
      </c>
      <c r="K78" s="86">
        <f t="shared" si="11"/>
        <v>0.33803745304626864</v>
      </c>
      <c r="L78" s="88">
        <f t="shared" si="21"/>
        <v>0.52853509498573481</v>
      </c>
      <c r="N78" s="113">
        <f t="shared" si="22"/>
        <v>0.34</v>
      </c>
      <c r="O78" s="124">
        <f t="shared" si="12"/>
        <v>0.21850765287367999</v>
      </c>
      <c r="P78" s="124">
        <f t="shared" si="13"/>
        <v>1.7950647837659432E-2</v>
      </c>
      <c r="Q78" s="86">
        <f t="shared" si="28"/>
        <v>0.32746505312291574</v>
      </c>
      <c r="R78" s="88">
        <f t="shared" si="23"/>
        <v>0.66727014314917443</v>
      </c>
      <c r="T78" s="113">
        <f t="shared" si="24"/>
        <v>0.34</v>
      </c>
      <c r="U78" s="124">
        <f t="shared" si="14"/>
        <v>0.34175236076809629</v>
      </c>
      <c r="V78" s="124">
        <f t="shared" si="15"/>
        <v>1.6187897497509943E-2</v>
      </c>
      <c r="W78" s="86">
        <f t="shared" si="29"/>
        <v>0.31085241950331532</v>
      </c>
      <c r="X78" s="88">
        <f t="shared" si="25"/>
        <v>1.0994038949870597</v>
      </c>
      <c r="Z78" s="113">
        <f t="shared" si="26"/>
        <v>0.34</v>
      </c>
      <c r="AA78" s="124">
        <f t="shared" si="16"/>
        <v>0.36530074406974505</v>
      </c>
      <c r="AB78" s="124">
        <f t="shared" si="17"/>
        <v>1.9961940686774815E-2</v>
      </c>
      <c r="AC78" s="86">
        <f t="shared" si="30"/>
        <v>0.33988540525222238</v>
      </c>
      <c r="AD78" s="88">
        <f t="shared" si="27"/>
        <v>1.0747761993447833</v>
      </c>
    </row>
    <row r="79" spans="2:30" ht="15.75" thickBot="1" x14ac:dyDescent="0.25">
      <c r="B79" s="113">
        <f t="shared" si="18"/>
        <v>0.36000000000000004</v>
      </c>
      <c r="C79" s="86">
        <f t="shared" si="6"/>
        <v>0.37535313285190569</v>
      </c>
      <c r="D79" s="86">
        <f t="shared" si="7"/>
        <v>1.4090654010259291E-2</v>
      </c>
      <c r="E79" s="86">
        <f t="shared" si="19"/>
        <v>0.30227057760589215</v>
      </c>
      <c r="F79" s="88">
        <f t="shared" si="8"/>
        <v>1.2417785939500217</v>
      </c>
      <c r="H79" s="113">
        <f t="shared" si="20"/>
        <v>0.36000000000000004</v>
      </c>
      <c r="I79" s="116">
        <f t="shared" si="9"/>
        <v>0.1826047044293605</v>
      </c>
      <c r="J79" s="116">
        <f t="shared" si="10"/>
        <v>1.9442562043330985E-2</v>
      </c>
      <c r="K79" s="86">
        <f t="shared" si="11"/>
        <v>0.35748001508959965</v>
      </c>
      <c r="L79" s="88">
        <f t="shared" si="21"/>
        <v>0.51081094528764637</v>
      </c>
      <c r="N79" s="113">
        <f t="shared" si="22"/>
        <v>0.36000000000000004</v>
      </c>
      <c r="O79" s="124">
        <f t="shared" si="12"/>
        <v>0.22775678478442477</v>
      </c>
      <c r="P79" s="124">
        <f t="shared" si="13"/>
        <v>1.770909095482847E-2</v>
      </c>
      <c r="Q79" s="86">
        <f t="shared" si="28"/>
        <v>0.34517414407774422</v>
      </c>
      <c r="R79" s="88">
        <f t="shared" si="23"/>
        <v>0.65983153342194334</v>
      </c>
      <c r="T79" s="113">
        <f t="shared" si="24"/>
        <v>0.36000000000000004</v>
      </c>
      <c r="U79" s="124">
        <f t="shared" si="14"/>
        <v>0.35213209042336674</v>
      </c>
      <c r="V79" s="124">
        <f t="shared" si="15"/>
        <v>1.5896314548771752E-2</v>
      </c>
      <c r="W79" s="86">
        <f t="shared" si="29"/>
        <v>0.3267487340520871</v>
      </c>
      <c r="X79" s="88">
        <f t="shared" si="25"/>
        <v>1.077684635703082</v>
      </c>
      <c r="Z79" s="113">
        <f t="shared" si="26"/>
        <v>0.36000000000000004</v>
      </c>
      <c r="AA79" s="124">
        <f t="shared" si="16"/>
        <v>0.36578075955118211</v>
      </c>
      <c r="AB79" s="124">
        <f t="shared" si="17"/>
        <v>1.994695239054374E-2</v>
      </c>
      <c r="AC79" s="86">
        <f t="shared" si="30"/>
        <v>0.35983235764276611</v>
      </c>
      <c r="AD79" s="88">
        <f t="shared" si="27"/>
        <v>1.0165310366954865</v>
      </c>
    </row>
    <row r="80" spans="2:30" ht="15.75" thickBot="1" x14ac:dyDescent="0.25">
      <c r="B80" s="113">
        <f t="shared" si="18"/>
        <v>0.38000000000000006</v>
      </c>
      <c r="C80" s="86">
        <f t="shared" si="6"/>
        <v>0.38772192599595112</v>
      </c>
      <c r="D80" s="86">
        <f t="shared" si="7"/>
        <v>1.3811636806797067E-2</v>
      </c>
      <c r="E80" s="86">
        <f t="shared" si="19"/>
        <v>0.31608221441268924</v>
      </c>
      <c r="F80" s="88">
        <f t="shared" si="8"/>
        <v>1.226648980286269</v>
      </c>
      <c r="H80" s="113">
        <f t="shared" si="20"/>
        <v>0.38000000000000006</v>
      </c>
      <c r="I80" s="116">
        <f t="shared" si="9"/>
        <v>0.18707947361073352</v>
      </c>
      <c r="J80" s="116">
        <f t="shared" si="10"/>
        <v>1.9328717652971689E-2</v>
      </c>
      <c r="K80" s="86">
        <f t="shared" si="11"/>
        <v>0.37680873274257132</v>
      </c>
      <c r="L80" s="88">
        <f t="shared" si="21"/>
        <v>0.49648391174241369</v>
      </c>
      <c r="N80" s="113">
        <f t="shared" si="22"/>
        <v>0.38000000000000006</v>
      </c>
      <c r="O80" s="124">
        <f t="shared" si="12"/>
        <v>0.2373986704485393</v>
      </c>
      <c r="P80" s="124">
        <f t="shared" si="13"/>
        <v>1.7456772446736248E-2</v>
      </c>
      <c r="Q80" s="86">
        <f t="shared" si="28"/>
        <v>0.36263091652448048</v>
      </c>
      <c r="R80" s="88">
        <f t="shared" si="23"/>
        <v>0.65465645545010498</v>
      </c>
      <c r="T80" s="113">
        <f t="shared" si="24"/>
        <v>0.38000000000000006</v>
      </c>
      <c r="U80" s="124">
        <f t="shared" si="14"/>
        <v>0.36255043187379737</v>
      </c>
      <c r="V80" s="124">
        <f t="shared" si="15"/>
        <v>1.5603398883032636E-2</v>
      </c>
      <c r="W80" s="86">
        <f t="shared" si="29"/>
        <v>0.34235213293511974</v>
      </c>
      <c r="X80" s="88">
        <f t="shared" si="25"/>
        <v>1.0589986069767103</v>
      </c>
      <c r="Z80" s="113">
        <f t="shared" si="26"/>
        <v>0.38000000000000006</v>
      </c>
      <c r="AA80" s="124">
        <f t="shared" si="16"/>
        <v>0.36640153044631157</v>
      </c>
      <c r="AB80" s="124">
        <f t="shared" si="17"/>
        <v>1.9927423427960295E-2</v>
      </c>
      <c r="AC80" s="86">
        <f t="shared" si="30"/>
        <v>0.37975978107072639</v>
      </c>
      <c r="AD80" s="88">
        <f t="shared" si="27"/>
        <v>0.96482447249481906</v>
      </c>
    </row>
    <row r="81" spans="2:30" ht="15.75" thickBot="1" x14ac:dyDescent="0.25">
      <c r="B81" s="113">
        <f t="shared" si="18"/>
        <v>0.40000000000000008</v>
      </c>
      <c r="C81" s="86">
        <f t="shared" si="6"/>
        <v>0.39984542227551972</v>
      </c>
      <c r="D81" s="86">
        <f t="shared" si="7"/>
        <v>1.3538153370384292E-2</v>
      </c>
      <c r="E81" s="86">
        <f t="shared" si="19"/>
        <v>0.32962036778307352</v>
      </c>
      <c r="F81" s="88">
        <f t="shared" si="8"/>
        <v>1.2130482863202861</v>
      </c>
      <c r="H81" s="113">
        <f t="shared" si="20"/>
        <v>0.40000000000000008</v>
      </c>
      <c r="I81" s="116">
        <f t="shared" si="9"/>
        <v>0.19212195554980593</v>
      </c>
      <c r="J81" s="116">
        <f t="shared" si="10"/>
        <v>1.9199938570122026E-2</v>
      </c>
      <c r="K81" s="86">
        <f t="shared" si="11"/>
        <v>0.39600867131269335</v>
      </c>
      <c r="L81" s="88">
        <f t="shared" si="21"/>
        <v>0.48514583004699929</v>
      </c>
      <c r="N81" s="113">
        <f t="shared" si="22"/>
        <v>0.40000000000000008</v>
      </c>
      <c r="O81" s="124">
        <f t="shared" si="12"/>
        <v>0.2474123857593403</v>
      </c>
      <c r="P81" s="124">
        <f t="shared" si="13"/>
        <v>1.7194242434767221E-2</v>
      </c>
      <c r="Q81" s="86">
        <f t="shared" si="28"/>
        <v>0.37982515895924773</v>
      </c>
      <c r="R81" s="88">
        <f t="shared" si="23"/>
        <v>0.65138493310256396</v>
      </c>
      <c r="T81" s="113">
        <f t="shared" si="24"/>
        <v>0.40000000000000008</v>
      </c>
      <c r="U81" s="124">
        <f t="shared" si="14"/>
        <v>0.37299098495185129</v>
      </c>
      <c r="V81" s="124">
        <f t="shared" si="15"/>
        <v>1.530963140947761E-2</v>
      </c>
      <c r="W81" s="86">
        <f t="shared" si="29"/>
        <v>0.35766176434459734</v>
      </c>
      <c r="X81" s="88">
        <f t="shared" si="25"/>
        <v>1.0428595453454306</v>
      </c>
      <c r="Z81" s="113">
        <f t="shared" si="26"/>
        <v>0.40000000000000008</v>
      </c>
      <c r="AA81" s="124">
        <f t="shared" si="16"/>
        <v>0.36719328898433445</v>
      </c>
      <c r="AB81" s="124">
        <f t="shared" si="17"/>
        <v>1.9902346666700075E-2</v>
      </c>
      <c r="AC81" s="86">
        <f t="shared" si="30"/>
        <v>0.39966212773742649</v>
      </c>
      <c r="AD81" s="88">
        <f t="shared" si="27"/>
        <v>0.91875928065312285</v>
      </c>
    </row>
    <row r="82" spans="2:30" ht="15.75" thickBot="1" x14ac:dyDescent="0.25">
      <c r="B82" s="113">
        <f t="shared" si="18"/>
        <v>0.4200000000000001</v>
      </c>
      <c r="C82" s="86">
        <f t="shared" si="6"/>
        <v>0.41172851250596509</v>
      </c>
      <c r="D82" s="86">
        <f t="shared" si="7"/>
        <v>1.3270093333479401E-2</v>
      </c>
      <c r="E82" s="86">
        <f t="shared" si="19"/>
        <v>0.34289046111655291</v>
      </c>
      <c r="F82" s="88">
        <f t="shared" si="8"/>
        <v>1.2007581405596852</v>
      </c>
      <c r="H82" s="113">
        <f t="shared" si="20"/>
        <v>0.4200000000000001</v>
      </c>
      <c r="I82" s="116">
        <f t="shared" si="9"/>
        <v>0.19776352370922584</v>
      </c>
      <c r="J82" s="116">
        <f t="shared" si="10"/>
        <v>1.9055351909959932E-2</v>
      </c>
      <c r="K82" s="86">
        <f t="shared" si="11"/>
        <v>0.41506402322265329</v>
      </c>
      <c r="L82" s="88">
        <f t="shared" si="21"/>
        <v>0.47646510572933787</v>
      </c>
      <c r="N82" s="113">
        <f t="shared" si="22"/>
        <v>0.4200000000000001</v>
      </c>
      <c r="O82" s="124">
        <f t="shared" si="12"/>
        <v>0.25777641531772327</v>
      </c>
      <c r="P82" s="124">
        <f t="shared" si="13"/>
        <v>1.6922067869652235E-2</v>
      </c>
      <c r="Q82" s="86">
        <f t="shared" si="28"/>
        <v>0.39674722682889996</v>
      </c>
      <c r="R82" s="88">
        <f t="shared" si="23"/>
        <v>0.6497245547954168</v>
      </c>
      <c r="T82" s="113">
        <f t="shared" si="24"/>
        <v>0.4200000000000001</v>
      </c>
      <c r="U82" s="124">
        <f t="shared" si="14"/>
        <v>0.3834386055934107</v>
      </c>
      <c r="V82" s="124">
        <f t="shared" si="15"/>
        <v>1.5015455870276608E-2</v>
      </c>
      <c r="W82" s="86">
        <f t="shared" si="29"/>
        <v>0.37267722021487393</v>
      </c>
      <c r="X82" s="88">
        <f t="shared" si="25"/>
        <v>1.0288758872150332</v>
      </c>
      <c r="Z82" s="113">
        <f t="shared" si="26"/>
        <v>0.4200000000000001</v>
      </c>
      <c r="AA82" s="124">
        <f t="shared" si="16"/>
        <v>0.36819053427079984</v>
      </c>
      <c r="AB82" s="124">
        <f t="shared" si="17"/>
        <v>1.9870567513420138E-2</v>
      </c>
      <c r="AC82" s="86">
        <f t="shared" si="30"/>
        <v>0.41953269525084663</v>
      </c>
      <c r="AD82" s="88">
        <f t="shared" si="27"/>
        <v>0.8776205965321765</v>
      </c>
    </row>
    <row r="83" spans="2:30" ht="15.75" thickBot="1" x14ac:dyDescent="0.25">
      <c r="B83" s="113">
        <f>B82+$C$39</f>
        <v>0.44000000000000011</v>
      </c>
      <c r="C83" s="86">
        <f t="shared" si="6"/>
        <v>0.42337598736610343</v>
      </c>
      <c r="D83" s="86">
        <f t="shared" si="7"/>
        <v>1.3007348592974137E-2</v>
      </c>
      <c r="E83" s="86">
        <f t="shared" si="19"/>
        <v>0.35589780970952706</v>
      </c>
      <c r="F83" s="88">
        <f t="shared" si="8"/>
        <v>1.1895998677588098</v>
      </c>
      <c r="H83" s="113">
        <f>H82+$C$39</f>
        <v>0.44000000000000011</v>
      </c>
      <c r="I83" s="116">
        <f t="shared" si="9"/>
        <v>0.20403356495253694</v>
      </c>
      <c r="J83" s="116">
        <f t="shared" si="10"/>
        <v>1.8894133547610398E-2</v>
      </c>
      <c r="K83" s="86">
        <f t="shared" si="11"/>
        <v>0.43395815677026367</v>
      </c>
      <c r="L83" s="88">
        <f t="shared" si="21"/>
        <v>0.4701687519162171</v>
      </c>
      <c r="N83" s="126">
        <f>N82+$C$39</f>
        <v>0.44000000000000011</v>
      </c>
      <c r="O83" s="136">
        <f t="shared" si="12"/>
        <v>0.26846873095740537</v>
      </c>
      <c r="P83" s="136">
        <f t="shared" si="13"/>
        <v>1.6640830447485419E-2</v>
      </c>
      <c r="Q83" s="128">
        <f t="shared" si="28"/>
        <v>0.41338805727638539</v>
      </c>
      <c r="R83" s="129">
        <f t="shared" si="23"/>
        <v>0.64943514025590487</v>
      </c>
      <c r="T83" s="133">
        <f>T82+$C$39</f>
        <v>0.44000000000000011</v>
      </c>
      <c r="U83" s="124">
        <f t="shared" si="14"/>
        <v>0.39387929335394339</v>
      </c>
      <c r="V83" s="124">
        <f t="shared" si="15"/>
        <v>1.4721282281597555E-2</v>
      </c>
      <c r="W83" s="134">
        <f t="shared" si="29"/>
        <v>0.38739850249647151</v>
      </c>
      <c r="X83" s="135">
        <f t="shared" si="25"/>
        <v>1.0167290033794876</v>
      </c>
      <c r="Z83" s="133">
        <f>Z82+$C$39</f>
        <v>0.44000000000000011</v>
      </c>
      <c r="AA83" s="124">
        <f t="shared" si="16"/>
        <v>0.3694322837591672</v>
      </c>
      <c r="AB83" s="124">
        <f t="shared" si="17"/>
        <v>1.9830774353995703E-2</v>
      </c>
      <c r="AC83" s="134">
        <f t="shared" si="30"/>
        <v>0.43936346960484235</v>
      </c>
      <c r="AD83" s="135">
        <f t="shared" si="27"/>
        <v>0.84083522940910327</v>
      </c>
    </row>
    <row r="84" spans="2:30" ht="15.75" thickBot="1" x14ac:dyDescent="0.25">
      <c r="B84" s="113">
        <f t="shared" si="18"/>
        <v>0.46000000000000013</v>
      </c>
      <c r="C84" s="86">
        <f t="shared" si="6"/>
        <v>0.4347925398075238</v>
      </c>
      <c r="D84" s="86">
        <f t="shared" si="7"/>
        <v>1.2749813254878624E-2</v>
      </c>
      <c r="E84" s="86">
        <f t="shared" si="19"/>
        <v>0.36864762296440567</v>
      </c>
      <c r="F84" s="88">
        <f t="shared" si="8"/>
        <v>1.1794258601512932</v>
      </c>
      <c r="H84" s="113">
        <f t="shared" ref="H84:H147" si="31">H83+$C$39</f>
        <v>0.46000000000000013</v>
      </c>
      <c r="I84" s="116">
        <f t="shared" si="9"/>
        <v>0.2109590984989432</v>
      </c>
      <c r="J84" s="116">
        <f t="shared" si="10"/>
        <v>1.8715518292152625E-2</v>
      </c>
      <c r="K84" s="86">
        <f t="shared" si="11"/>
        <v>0.45267367506241629</v>
      </c>
      <c r="L84" s="88">
        <f t="shared" si="21"/>
        <v>0.4660290847923847</v>
      </c>
      <c r="N84" s="113">
        <f t="shared" ref="N84:N147" si="32">N83+$C$39</f>
        <v>0.46000000000000013</v>
      </c>
      <c r="O84" s="124">
        <f t="shared" si="12"/>
        <v>0.27946687097921641</v>
      </c>
      <c r="P84" s="124">
        <f t="shared" si="13"/>
        <v>1.6351124501961384E-2</v>
      </c>
      <c r="Q84" s="86">
        <f t="shared" si="28"/>
        <v>0.4297391817783468</v>
      </c>
      <c r="R84" s="88">
        <f t="shared" si="23"/>
        <v>0.65031740839345042</v>
      </c>
      <c r="T84" s="113">
        <f t="shared" ref="T84:T147" si="33">T83+$C$39</f>
        <v>0.46000000000000013</v>
      </c>
      <c r="U84" s="124">
        <f t="shared" si="14"/>
        <v>0.40430009525022842</v>
      </c>
      <c r="V84" s="124">
        <f t="shared" si="15"/>
        <v>1.4427489858354615E-2</v>
      </c>
      <c r="W84" s="86">
        <f t="shared" si="29"/>
        <v>0.40182599235482613</v>
      </c>
      <c r="X84" s="88">
        <f t="shared" si="25"/>
        <v>1.0061571499665893</v>
      </c>
      <c r="Z84" s="113">
        <f t="shared" ref="Z84:Z147" si="34">Z83+$C$39</f>
        <v>0.46000000000000013</v>
      </c>
      <c r="AA84" s="124">
        <f t="shared" si="16"/>
        <v>0.37096228215878746</v>
      </c>
      <c r="AB84" s="124">
        <f t="shared" si="17"/>
        <v>1.9781490269385353E-2</v>
      </c>
      <c r="AC84" s="86">
        <f t="shared" si="30"/>
        <v>0.45914495987422771</v>
      </c>
      <c r="AD84" s="88">
        <f t="shared" si="27"/>
        <v>0.80794153171234662</v>
      </c>
    </row>
    <row r="85" spans="2:30" ht="15.75" thickBot="1" x14ac:dyDescent="0.25">
      <c r="B85" s="113">
        <f t="shared" si="18"/>
        <v>0.48000000000000015</v>
      </c>
      <c r="C85" s="86">
        <f t="shared" si="6"/>
        <v>0.44598276734475123</v>
      </c>
      <c r="D85" s="86">
        <f t="shared" si="7"/>
        <v>1.2497383581897534E-2</v>
      </c>
      <c r="E85" s="86">
        <f t="shared" si="19"/>
        <v>0.38114500654630323</v>
      </c>
      <c r="F85" s="88">
        <f t="shared" si="8"/>
        <v>1.170113105733608</v>
      </c>
      <c r="H85" s="113">
        <f t="shared" si="31"/>
        <v>0.48000000000000015</v>
      </c>
      <c r="I85" s="116">
        <f t="shared" si="9"/>
        <v>0.2185643868100865</v>
      </c>
      <c r="J85" s="116">
        <f t="shared" si="10"/>
        <v>1.8518810329823773E-2</v>
      </c>
      <c r="K85" s="86">
        <f t="shared" si="11"/>
        <v>0.47119248539224007</v>
      </c>
      <c r="L85" s="88">
        <f t="shared" si="21"/>
        <v>0.46385371920382917</v>
      </c>
      <c r="N85" s="113">
        <f t="shared" si="32"/>
        <v>0.48000000000000015</v>
      </c>
      <c r="O85" s="124">
        <f t="shared" si="12"/>
        <v>0.29074801972797853</v>
      </c>
      <c r="P85" s="124">
        <f t="shared" si="13"/>
        <v>1.60535548825586E-2</v>
      </c>
      <c r="Q85" s="86">
        <f t="shared" si="28"/>
        <v>0.44579273666090541</v>
      </c>
      <c r="R85" s="88">
        <f t="shared" si="23"/>
        <v>0.65220447938598325</v>
      </c>
      <c r="T85" s="113">
        <f t="shared" si="33"/>
        <v>0.48000000000000015</v>
      </c>
      <c r="U85" s="124">
        <f t="shared" si="14"/>
        <v>0.41468902266663621</v>
      </c>
      <c r="V85" s="124">
        <f t="shared" si="15"/>
        <v>1.4134429528272176E-2</v>
      </c>
      <c r="W85" s="86">
        <f t="shared" si="29"/>
        <v>0.41596042188309829</v>
      </c>
      <c r="X85" s="88">
        <f t="shared" si="25"/>
        <v>0.99694346108529674</v>
      </c>
      <c r="Z85" s="113">
        <f t="shared" si="34"/>
        <v>0.48000000000000015</v>
      </c>
      <c r="AA85" s="124">
        <f t="shared" si="16"/>
        <v>0.37282915207916351</v>
      </c>
      <c r="AB85" s="124">
        <f t="shared" si="17"/>
        <v>1.9721066539411559E-2</v>
      </c>
      <c r="AC85" s="86">
        <f t="shared" si="30"/>
        <v>0.47886602641363929</v>
      </c>
      <c r="AD85" s="88">
        <f t="shared" si="27"/>
        <v>0.77856672120046733</v>
      </c>
    </row>
    <row r="86" spans="2:30" ht="15.75" thickBot="1" x14ac:dyDescent="0.25">
      <c r="B86" s="113">
        <f t="shared" si="18"/>
        <v>0.50000000000000011</v>
      </c>
      <c r="C86" s="86">
        <f t="shared" si="6"/>
        <v>0.45695117424318943</v>
      </c>
      <c r="D86" s="86">
        <f t="shared" si="7"/>
        <v>1.2249957943465927E-2</v>
      </c>
      <c r="E86" s="86">
        <f t="shared" si="19"/>
        <v>0.39339496448976918</v>
      </c>
      <c r="F86" s="88">
        <f t="shared" si="8"/>
        <v>1.1615582696536348</v>
      </c>
      <c r="H86" s="126">
        <f t="shared" si="31"/>
        <v>0.50000000000000011</v>
      </c>
      <c r="I86" s="127">
        <f t="shared" si="9"/>
        <v>0.22687054267102444</v>
      </c>
      <c r="J86" s="127">
        <f t="shared" si="10"/>
        <v>1.830339383035693E-2</v>
      </c>
      <c r="K86" s="128">
        <f t="shared" si="11"/>
        <v>0.48949587922259702</v>
      </c>
      <c r="L86" s="129">
        <f t="shared" si="21"/>
        <v>0.46347794190082575</v>
      </c>
      <c r="N86" s="133">
        <f t="shared" si="32"/>
        <v>0.50000000000000011</v>
      </c>
      <c r="O86" s="124">
        <f t="shared" si="12"/>
        <v>0.30228908714411445</v>
      </c>
      <c r="P86" s="124">
        <f t="shared" si="13"/>
        <v>1.5748734828487466E-2</v>
      </c>
      <c r="Q86" s="134">
        <f t="shared" si="28"/>
        <v>0.4615414714893929</v>
      </c>
      <c r="R86" s="135">
        <f t="shared" si="23"/>
        <v>0.65495541748096553</v>
      </c>
      <c r="T86" s="133">
        <f t="shared" si="33"/>
        <v>0.50000000000000011</v>
      </c>
      <c r="U86" s="124">
        <f t="shared" si="14"/>
        <v>0.42503497883419972</v>
      </c>
      <c r="V86" s="124">
        <f t="shared" si="15"/>
        <v>1.3842426115413363E-2</v>
      </c>
      <c r="W86" s="134">
        <f t="shared" si="29"/>
        <v>0.42980284799851165</v>
      </c>
      <c r="X86" s="135">
        <f t="shared" si="25"/>
        <v>0.98890684604228485</v>
      </c>
      <c r="Z86" s="133">
        <f t="shared" si="34"/>
        <v>0.50000000000000011</v>
      </c>
      <c r="AA86" s="124">
        <f t="shared" si="16"/>
        <v>0.37508646783006111</v>
      </c>
      <c r="AB86" s="124">
        <f t="shared" si="17"/>
        <v>1.9647678545627864E-2</v>
      </c>
      <c r="AC86" s="134">
        <f t="shared" si="30"/>
        <v>0.49851370495926717</v>
      </c>
      <c r="AD86" s="135">
        <f t="shared" si="27"/>
        <v>0.75240954079829936</v>
      </c>
    </row>
    <row r="87" spans="2:30" ht="15.75" thickBot="1" x14ac:dyDescent="0.25">
      <c r="B87" s="113">
        <f t="shared" si="18"/>
        <v>0.52000000000000013</v>
      </c>
      <c r="C87" s="86">
        <f t="shared" si="6"/>
        <v>0.46770217361797811</v>
      </c>
      <c r="D87" s="86">
        <f t="shared" si="7"/>
        <v>1.2007436767912343E-2</v>
      </c>
      <c r="E87" s="86">
        <f t="shared" si="19"/>
        <v>0.40540240125768151</v>
      </c>
      <c r="F87" s="88">
        <f t="shared" si="8"/>
        <v>1.153673910581249</v>
      </c>
      <c r="H87" s="113">
        <f t="shared" si="31"/>
        <v>0.52000000000000013</v>
      </c>
      <c r="I87" s="116">
        <f t="shared" si="9"/>
        <v>0.23589513740459753</v>
      </c>
      <c r="J87" s="116">
        <f t="shared" si="10"/>
        <v>1.8068743591755698E-2</v>
      </c>
      <c r="K87" s="86">
        <f t="shared" si="11"/>
        <v>0.50756462281435266</v>
      </c>
      <c r="L87" s="88">
        <f t="shared" si="21"/>
        <v>0.46475882439678773</v>
      </c>
      <c r="N87" s="113">
        <f t="shared" si="32"/>
        <v>0.52000000000000013</v>
      </c>
      <c r="O87" s="124">
        <f t="shared" si="12"/>
        <v>0.31406678792443071</v>
      </c>
      <c r="P87" s="124">
        <f t="shared" si="13"/>
        <v>1.5437283848207908E-2</v>
      </c>
      <c r="Q87" s="86">
        <f t="shared" si="28"/>
        <v>0.47697875533760081</v>
      </c>
      <c r="R87" s="88">
        <f t="shared" si="23"/>
        <v>0.65845026515308291</v>
      </c>
      <c r="T87" s="113">
        <f t="shared" si="33"/>
        <v>0.52000000000000013</v>
      </c>
      <c r="U87" s="124">
        <f t="shared" si="14"/>
        <v>0.43532769495522994</v>
      </c>
      <c r="V87" s="124">
        <f t="shared" si="15"/>
        <v>1.35517802547978E-2</v>
      </c>
      <c r="W87" s="86">
        <f t="shared" si="29"/>
        <v>0.44335462825330946</v>
      </c>
      <c r="X87" s="88">
        <f t="shared" si="25"/>
        <v>0.9818950050669295</v>
      </c>
      <c r="Z87" s="113">
        <f t="shared" si="34"/>
        <v>0.52000000000000013</v>
      </c>
      <c r="AA87" s="124">
        <f t="shared" si="16"/>
        <v>0.37779273075904951</v>
      </c>
      <c r="AB87" s="124">
        <f t="shared" si="17"/>
        <v>1.9559324790564114E-2</v>
      </c>
      <c r="AC87" s="86">
        <f t="shared" si="30"/>
        <v>0.51807302974983127</v>
      </c>
      <c r="AD87" s="88">
        <f t="shared" si="27"/>
        <v>0.7292267866973875</v>
      </c>
    </row>
    <row r="88" spans="2:30" ht="15.75" thickBot="1" x14ac:dyDescent="0.25">
      <c r="B88" s="113">
        <f t="shared" si="18"/>
        <v>0.54000000000000015</v>
      </c>
      <c r="C88" s="86">
        <f t="shared" si="6"/>
        <v>0.47824008945411439</v>
      </c>
      <c r="D88" s="86">
        <f t="shared" si="7"/>
        <v>1.176972249648919E-2</v>
      </c>
      <c r="E88" s="86">
        <f t="shared" si="19"/>
        <v>0.41717212375417068</v>
      </c>
      <c r="F88" s="88">
        <f t="shared" si="8"/>
        <v>1.1463855378216248</v>
      </c>
      <c r="H88" s="113">
        <f t="shared" si="31"/>
        <v>0.54000000000000015</v>
      </c>
      <c r="I88" s="116">
        <f t="shared" si="9"/>
        <v>0.2456518158013718</v>
      </c>
      <c r="J88" s="116">
        <f t="shared" si="10"/>
        <v>1.7814435580874508E-2</v>
      </c>
      <c r="K88" s="86">
        <f t="shared" si="11"/>
        <v>0.52537905839522714</v>
      </c>
      <c r="L88" s="88">
        <f t="shared" si="21"/>
        <v>0.4675706271043929</v>
      </c>
      <c r="N88" s="113">
        <f t="shared" si="32"/>
        <v>0.54000000000000015</v>
      </c>
      <c r="O88" s="124">
        <f t="shared" si="12"/>
        <v>0.32605771993209026</v>
      </c>
      <c r="P88" s="124">
        <f t="shared" si="13"/>
        <v>1.5119825614214688E-2</v>
      </c>
      <c r="Q88" s="86">
        <f t="shared" si="28"/>
        <v>0.49209858095181552</v>
      </c>
      <c r="R88" s="88">
        <f t="shared" si="23"/>
        <v>0.66258618202359054</v>
      </c>
      <c r="T88" s="113">
        <f t="shared" si="33"/>
        <v>0.54000000000000015</v>
      </c>
      <c r="U88" s="124">
        <f t="shared" si="14"/>
        <v>0.44555767346632436</v>
      </c>
      <c r="V88" s="124">
        <f t="shared" si="15"/>
        <v>1.3262770086041922E-2</v>
      </c>
      <c r="W88" s="86">
        <f t="shared" si="29"/>
        <v>0.45661739833935139</v>
      </c>
      <c r="X88" s="88">
        <f t="shared" si="25"/>
        <v>0.97577901123949817</v>
      </c>
      <c r="Z88" s="113">
        <f t="shared" si="34"/>
        <v>0.54000000000000015</v>
      </c>
      <c r="AA88" s="124">
        <f t="shared" si="16"/>
        <v>0.38101122143705324</v>
      </c>
      <c r="AB88" s="124">
        <f t="shared" si="17"/>
        <v>1.9453829860389692E-2</v>
      </c>
      <c r="AC88" s="86">
        <f t="shared" si="30"/>
        <v>0.53752685961022095</v>
      </c>
      <c r="AD88" s="88">
        <f t="shared" si="27"/>
        <v>0.70882266555635465</v>
      </c>
    </row>
    <row r="89" spans="2:30" ht="15.75" thickBot="1" x14ac:dyDescent="0.25">
      <c r="B89" s="113">
        <f t="shared" si="18"/>
        <v>0.56000000000000016</v>
      </c>
      <c r="C89" s="86">
        <f t="shared" si="6"/>
        <v>0.48856915855610217</v>
      </c>
      <c r="D89" s="86">
        <f t="shared" si="7"/>
        <v>1.1536719539064292E-2</v>
      </c>
      <c r="E89" s="86">
        <f t="shared" si="19"/>
        <v>0.42870884329323494</v>
      </c>
      <c r="F89" s="88">
        <f t="shared" si="8"/>
        <v>1.1396292989970422</v>
      </c>
      <c r="H89" s="113">
        <f t="shared" si="31"/>
        <v>0.56000000000000016</v>
      </c>
      <c r="I89" s="116">
        <f t="shared" si="9"/>
        <v>0.25614992393835179</v>
      </c>
      <c r="J89" s="116">
        <f t="shared" si="10"/>
        <v>1.7540157210397533E-2</v>
      </c>
      <c r="K89" s="86">
        <f>K88+J89</f>
        <v>0.54291921560562462</v>
      </c>
      <c r="L89" s="88">
        <f t="shared" si="21"/>
        <v>0.47180117515755521</v>
      </c>
      <c r="N89" s="113">
        <f t="shared" si="32"/>
        <v>0.56000000000000016</v>
      </c>
      <c r="O89" s="124">
        <f t="shared" si="12"/>
        <v>0.33823844150426213</v>
      </c>
      <c r="P89" s="124">
        <f t="shared" si="13"/>
        <v>1.4796985882600294E-2</v>
      </c>
      <c r="Q89" s="86">
        <f>Q88+P89</f>
        <v>0.50689556683441583</v>
      </c>
      <c r="R89" s="88">
        <f t="shared" si="23"/>
        <v>0.66727441239341556</v>
      </c>
      <c r="T89" s="113">
        <f t="shared" si="33"/>
        <v>0.56000000000000016</v>
      </c>
      <c r="U89" s="124">
        <f t="shared" si="14"/>
        <v>0.45571613724921561</v>
      </c>
      <c r="V89" s="124">
        <f t="shared" si="15"/>
        <v>1.2975652763699949E-2</v>
      </c>
      <c r="W89" s="86">
        <f>W88+V89</f>
        <v>0.46959305110305133</v>
      </c>
      <c r="X89" s="88">
        <f t="shared" si="25"/>
        <v>0.97044906473543524</v>
      </c>
      <c r="Z89" s="113">
        <f t="shared" si="34"/>
        <v>0.56000000000000016</v>
      </c>
      <c r="AA89" s="124">
        <f t="shared" si="16"/>
        <v>0.38480970107873258</v>
      </c>
      <c r="AB89" s="124">
        <f t="shared" si="17"/>
        <v>1.9328852266016702E-2</v>
      </c>
      <c r="AC89" s="86">
        <f>AC88+AB89</f>
        <v>0.55685571187623761</v>
      </c>
      <c r="AD89" s="88">
        <f t="shared" si="27"/>
        <v>0.69104023335268827</v>
      </c>
    </row>
    <row r="90" spans="2:30" ht="15.75" thickBot="1" x14ac:dyDescent="0.25">
      <c r="B90" s="113">
        <f t="shared" si="18"/>
        <v>0.58000000000000018</v>
      </c>
      <c r="C90" s="86">
        <f t="shared" si="6"/>
        <v>0.4986935324338162</v>
      </c>
      <c r="D90" s="86">
        <f t="shared" si="7"/>
        <v>1.1308334231307813E-2</v>
      </c>
      <c r="E90" s="86">
        <f t="shared" si="19"/>
        <v>0.44001717752454278</v>
      </c>
      <c r="F90" s="88">
        <f t="shared" si="8"/>
        <v>1.1333501460996955</v>
      </c>
      <c r="H90" s="113">
        <f t="shared" si="31"/>
        <v>0.58000000000000018</v>
      </c>
      <c r="I90" s="116">
        <f t="shared" si="9"/>
        <v>0.2673941565786398</v>
      </c>
      <c r="J90" s="116">
        <f t="shared" si="10"/>
        <v>1.7245717177706101E-2</v>
      </c>
      <c r="K90" s="86">
        <f t="shared" si="11"/>
        <v>0.56016493278333068</v>
      </c>
      <c r="L90" s="88">
        <f t="shared" si="21"/>
        <v>0.47734897514919356</v>
      </c>
      <c r="N90" s="113">
        <f t="shared" si="32"/>
        <v>0.58000000000000018</v>
      </c>
      <c r="O90" s="124">
        <f t="shared" si="12"/>
        <v>0.35058554731701891</v>
      </c>
      <c r="P90" s="124">
        <f t="shared" si="13"/>
        <v>1.4469390446642973E-2</v>
      </c>
      <c r="Q90" s="86">
        <f t="shared" ref="Q90:Q153" si="35">Q89+P90</f>
        <v>0.52136495728105881</v>
      </c>
      <c r="R90" s="88">
        <f t="shared" si="23"/>
        <v>0.67243788141293181</v>
      </c>
      <c r="T90" s="113">
        <f t="shared" si="33"/>
        <v>0.58000000000000018</v>
      </c>
      <c r="U90" s="124">
        <f t="shared" si="14"/>
        <v>0.465794983840293</v>
      </c>
      <c r="V90" s="124">
        <f t="shared" si="15"/>
        <v>1.2690665814209467E-2</v>
      </c>
      <c r="W90" s="86">
        <f t="shared" ref="W90:W153" si="36">W89+V90</f>
        <v>0.4822837169172608</v>
      </c>
      <c r="X90" s="88">
        <f t="shared" si="25"/>
        <v>0.96581113461104773</v>
      </c>
      <c r="Z90" s="113">
        <f t="shared" si="34"/>
        <v>0.58000000000000018</v>
      </c>
      <c r="AA90" s="124">
        <f t="shared" si="16"/>
        <v>0.38925993205475312</v>
      </c>
      <c r="AB90" s="124">
        <f t="shared" si="17"/>
        <v>1.9181898196303223E-2</v>
      </c>
      <c r="AC90" s="86">
        <f t="shared" ref="AC90:AC153" si="37">AC89+AB90</f>
        <v>0.57603761007254084</v>
      </c>
      <c r="AD90" s="88">
        <f t="shared" si="27"/>
        <v>0.67575436959009205</v>
      </c>
    </row>
    <row r="91" spans="2:30" ht="15.75" thickBot="1" x14ac:dyDescent="0.25">
      <c r="B91" s="113">
        <f t="shared" si="18"/>
        <v>0.6000000000000002</v>
      </c>
      <c r="C91" s="86">
        <f t="shared" si="6"/>
        <v>0.50861727913005828</v>
      </c>
      <c r="D91" s="86">
        <f t="shared" si="7"/>
        <v>1.1084474793239572E-2</v>
      </c>
      <c r="E91" s="86">
        <f t="shared" si="19"/>
        <v>0.45110165231778238</v>
      </c>
      <c r="F91" s="88">
        <f t="shared" si="8"/>
        <v>1.1275003683022613</v>
      </c>
      <c r="H91" s="113">
        <f t="shared" si="31"/>
        <v>0.6000000000000002</v>
      </c>
      <c r="I91" s="116">
        <f t="shared" si="9"/>
        <v>0.27938423126958173</v>
      </c>
      <c r="J91" s="116">
        <f t="shared" si="10"/>
        <v>1.693105467826057E-2</v>
      </c>
      <c r="K91" s="86">
        <f t="shared" si="11"/>
        <v>0.5770959874615913</v>
      </c>
      <c r="L91" s="88">
        <f t="shared" si="21"/>
        <v>0.4841209042164345</v>
      </c>
      <c r="N91" s="113">
        <f t="shared" si="32"/>
        <v>0.6000000000000002</v>
      </c>
      <c r="O91" s="124">
        <f t="shared" si="12"/>
        <v>0.36307574248049063</v>
      </c>
      <c r="P91" s="124">
        <f t="shared" si="13"/>
        <v>1.4137663133339418E-2</v>
      </c>
      <c r="Q91" s="86">
        <f t="shared" si="35"/>
        <v>0.53550262041439822</v>
      </c>
      <c r="R91" s="88">
        <f t="shared" si="23"/>
        <v>0.67800927323105309</v>
      </c>
      <c r="T91" s="113">
        <f t="shared" si="33"/>
        <v>0.6000000000000002</v>
      </c>
      <c r="U91" s="124">
        <f t="shared" si="14"/>
        <v>0.47578674387561753</v>
      </c>
      <c r="V91" s="124">
        <f t="shared" si="15"/>
        <v>1.2408028363385845E-2</v>
      </c>
      <c r="W91" s="86">
        <f t="shared" si="36"/>
        <v>0.49469174528064663</v>
      </c>
      <c r="X91" s="88">
        <f t="shared" si="25"/>
        <v>0.96178427963396884</v>
      </c>
      <c r="Z91" s="113">
        <f t="shared" si="34"/>
        <v>0.6000000000000002</v>
      </c>
      <c r="AA91" s="124">
        <f t="shared" si="16"/>
        <v>0.39443698554059065</v>
      </c>
      <c r="AB91" s="124">
        <f t="shared" si="17"/>
        <v>1.9010342296173592E-2</v>
      </c>
      <c r="AC91" s="86">
        <f t="shared" si="37"/>
        <v>0.59504795236871444</v>
      </c>
      <c r="AD91" s="88">
        <f t="shared" si="27"/>
        <v>0.66286588159903859</v>
      </c>
    </row>
    <row r="92" spans="2:30" ht="15.75" thickBot="1" x14ac:dyDescent="0.25">
      <c r="B92" s="113">
        <f t="shared" si="18"/>
        <v>0.62000000000000022</v>
      </c>
      <c r="C92" s="86">
        <f t="shared" si="6"/>
        <v>0.51834438499434743</v>
      </c>
      <c r="D92" s="86">
        <f t="shared" si="7"/>
        <v>1.0865051289025592E-2</v>
      </c>
      <c r="E92" s="86">
        <f t="shared" si="19"/>
        <v>0.46196670360680797</v>
      </c>
      <c r="F92" s="88">
        <f t="shared" si="8"/>
        <v>1.1220384087151094</v>
      </c>
      <c r="H92" s="113">
        <f t="shared" si="31"/>
        <v>0.62000000000000022</v>
      </c>
      <c r="I92" s="116">
        <f t="shared" si="9"/>
        <v>0.29211459656622063</v>
      </c>
      <c r="J92" s="116">
        <f t="shared" si="10"/>
        <v>1.6596247796096794E-2</v>
      </c>
      <c r="K92" s="86">
        <f t="shared" si="11"/>
        <v>0.59369223525768811</v>
      </c>
      <c r="L92" s="88">
        <f t="shared" si="21"/>
        <v>0.49203034706935361</v>
      </c>
      <c r="N92" s="113">
        <f t="shared" si="32"/>
        <v>0.62000000000000022</v>
      </c>
      <c r="O92" s="124">
        <f t="shared" si="12"/>
        <v>0.37568591455283074</v>
      </c>
      <c r="P92" s="124">
        <f t="shared" si="13"/>
        <v>1.3802423851413701E-2</v>
      </c>
      <c r="Q92" s="86">
        <f t="shared" si="35"/>
        <v>0.54930504426581195</v>
      </c>
      <c r="R92" s="88">
        <f t="shared" si="23"/>
        <v>0.68392948230607198</v>
      </c>
      <c r="T92" s="113">
        <f t="shared" si="33"/>
        <v>0.62000000000000022</v>
      </c>
      <c r="U92" s="124">
        <f t="shared" si="14"/>
        <v>0.48568454315296411</v>
      </c>
      <c r="V92" s="124">
        <f t="shared" si="15"/>
        <v>1.2127942253795104E-2</v>
      </c>
      <c r="W92" s="86">
        <f t="shared" si="36"/>
        <v>0.50681968753444173</v>
      </c>
      <c r="X92" s="88">
        <f t="shared" si="25"/>
        <v>0.95829849372210629</v>
      </c>
      <c r="Z92" s="113">
        <f t="shared" si="34"/>
        <v>0.62000000000000022</v>
      </c>
      <c r="AA92" s="124">
        <f t="shared" si="16"/>
        <v>0.40041830365872572</v>
      </c>
      <c r="AB92" s="124">
        <f t="shared" si="17"/>
        <v>1.8811456629125738E-2</v>
      </c>
      <c r="AC92" s="86">
        <f t="shared" si="37"/>
        <v>0.61385940899784019</v>
      </c>
      <c r="AD92" s="88">
        <f t="shared" si="27"/>
        <v>0.65229643431291695</v>
      </c>
    </row>
    <row r="93" spans="2:30" ht="15.75" thickBot="1" x14ac:dyDescent="0.25">
      <c r="B93" s="113">
        <f t="shared" si="18"/>
        <v>0.64000000000000024</v>
      </c>
      <c r="C93" s="86">
        <f t="shared" si="6"/>
        <v>0.52787875640675241</v>
      </c>
      <c r="D93" s="86">
        <f t="shared" si="7"/>
        <v>1.0649975587931057E-2</v>
      </c>
      <c r="E93" s="86">
        <f t="shared" si="19"/>
        <v>0.47261667919473904</v>
      </c>
      <c r="F93" s="88">
        <f t="shared" si="8"/>
        <v>1.1169279029808488</v>
      </c>
      <c r="H93" s="113">
        <f t="shared" si="31"/>
        <v>0.64000000000000024</v>
      </c>
      <c r="I93" s="116">
        <f t="shared" si="9"/>
        <v>0.30557418197745673</v>
      </c>
      <c r="J93" s="116">
        <f t="shared" si="10"/>
        <v>1.6241520867462861E-2</v>
      </c>
      <c r="K93" s="86">
        <f t="shared" si="11"/>
        <v>0.60993375612515099</v>
      </c>
      <c r="L93" s="88">
        <f t="shared" si="21"/>
        <v>0.50099568831661223</v>
      </c>
      <c r="N93" s="113">
        <f t="shared" si="32"/>
        <v>0.64000000000000024</v>
      </c>
      <c r="O93" s="124">
        <f t="shared" si="12"/>
        <v>0.38839320317898307</v>
      </c>
      <c r="P93" s="124">
        <f t="shared" si="13"/>
        <v>1.3464286698893021E-2</v>
      </c>
      <c r="Q93" s="86">
        <f t="shared" si="35"/>
        <v>0.56276933096470494</v>
      </c>
      <c r="R93" s="88">
        <f t="shared" si="23"/>
        <v>0.69014635625789256</v>
      </c>
      <c r="T93" s="113">
        <f t="shared" si="33"/>
        <v>0.64000000000000024</v>
      </c>
      <c r="U93" s="124">
        <f t="shared" si="14"/>
        <v>0.49548206780602616</v>
      </c>
      <c r="V93" s="124">
        <f t="shared" si="15"/>
        <v>1.1850593067727754E-2</v>
      </c>
      <c r="W93" s="86">
        <f t="shared" si="36"/>
        <v>0.51867028060216946</v>
      </c>
      <c r="X93" s="88">
        <f t="shared" si="25"/>
        <v>0.95529296035774003</v>
      </c>
      <c r="Z93" s="113">
        <f t="shared" si="34"/>
        <v>0.64000000000000024</v>
      </c>
      <c r="AA93" s="124">
        <f t="shared" si="16"/>
        <v>0.4072824844016173</v>
      </c>
      <c r="AB93" s="124">
        <f t="shared" si="17"/>
        <v>1.858244898165445E-2</v>
      </c>
      <c r="AC93" s="86">
        <f t="shared" si="37"/>
        <v>0.63244185797949459</v>
      </c>
      <c r="AD93" s="88">
        <f t="shared" si="27"/>
        <v>0.64398407420848236</v>
      </c>
    </row>
    <row r="94" spans="2:30" ht="15.75" thickBot="1" x14ac:dyDescent="0.25">
      <c r="B94" s="113">
        <f t="shared" si="18"/>
        <v>0.66000000000000025</v>
      </c>
      <c r="C94" s="86">
        <f t="shared" si="6"/>
        <v>0.53722422145499638</v>
      </c>
      <c r="D94" s="86">
        <f t="shared" si="7"/>
        <v>1.0439161326351507E-2</v>
      </c>
      <c r="E94" s="86">
        <f t="shared" si="19"/>
        <v>0.48305584052109057</v>
      </c>
      <c r="F94" s="88">
        <f t="shared" si="8"/>
        <v>1.1121368926529742</v>
      </c>
      <c r="H94" s="113">
        <f t="shared" si="31"/>
        <v>0.66000000000000025</v>
      </c>
      <c r="I94" s="116">
        <f t="shared" si="9"/>
        <v>0.31974619724226638</v>
      </c>
      <c r="J94" s="116">
        <f t="shared" si="10"/>
        <v>1.5867250611104805E-2</v>
      </c>
      <c r="K94" s="86">
        <f t="shared" si="11"/>
        <v>0.62580100673625583</v>
      </c>
      <c r="L94" s="88">
        <f t="shared" si="21"/>
        <v>0.51093909054228093</v>
      </c>
      <c r="N94" s="113">
        <f t="shared" si="32"/>
        <v>0.66000000000000025</v>
      </c>
      <c r="O94" s="124">
        <f t="shared" si="12"/>
        <v>0.40117506707935013</v>
      </c>
      <c r="P94" s="124">
        <f t="shared" si="13"/>
        <v>1.3123858137852025E-2</v>
      </c>
      <c r="Q94" s="86">
        <f t="shared" si="35"/>
        <v>0.57589318910255693</v>
      </c>
      <c r="R94" s="88">
        <f t="shared" si="23"/>
        <v>0.69661366842091199</v>
      </c>
      <c r="T94" s="113">
        <f t="shared" si="33"/>
        <v>0.66000000000000025</v>
      </c>
      <c r="U94" s="124">
        <f t="shared" si="14"/>
        <v>0.50517353217584349</v>
      </c>
      <c r="V94" s="124">
        <f t="shared" si="15"/>
        <v>1.1576151068652688E-2</v>
      </c>
      <c r="W94" s="86">
        <f t="shared" si="36"/>
        <v>0.53024643167082219</v>
      </c>
      <c r="X94" s="88">
        <f t="shared" si="25"/>
        <v>0.95271462852475353</v>
      </c>
      <c r="Z94" s="113">
        <f t="shared" si="34"/>
        <v>0.66000000000000025</v>
      </c>
      <c r="AA94" s="124">
        <f t="shared" si="16"/>
        <v>0.41510776074612621</v>
      </c>
      <c r="AB94" s="124">
        <f t="shared" si="17"/>
        <v>1.8320511597463656E-2</v>
      </c>
      <c r="AC94" s="86">
        <f t="shared" si="37"/>
        <v>0.65076236957695821</v>
      </c>
      <c r="AD94" s="88">
        <f t="shared" si="27"/>
        <v>0.63787917088072521</v>
      </c>
    </row>
    <row r="95" spans="2:30" ht="15.75" thickBot="1" x14ac:dyDescent="0.25">
      <c r="B95" s="113">
        <f t="shared" si="18"/>
        <v>0.68000000000000027</v>
      </c>
      <c r="C95" s="86">
        <f t="shared" si="6"/>
        <v>0.54638453156759936</v>
      </c>
      <c r="D95" s="86">
        <f t="shared" si="7"/>
        <v>1.023252387085556E-2</v>
      </c>
      <c r="E95" s="86">
        <f t="shared" si="19"/>
        <v>0.49328836439194612</v>
      </c>
      <c r="F95" s="88">
        <f t="shared" si="8"/>
        <v>1.1076371773761631</v>
      </c>
      <c r="H95" s="113">
        <f t="shared" si="31"/>
        <v>0.68000000000000027</v>
      </c>
      <c r="I95" s="116">
        <f t="shared" si="9"/>
        <v>0.33460798837242006</v>
      </c>
      <c r="J95" s="116">
        <f t="shared" si="10"/>
        <v>1.547397082082522E-2</v>
      </c>
      <c r="K95" s="86">
        <f t="shared" si="11"/>
        <v>0.64127497755708107</v>
      </c>
      <c r="L95" s="88">
        <f t="shared" si="21"/>
        <v>0.52178550556751757</v>
      </c>
      <c r="N95" s="113">
        <f t="shared" si="32"/>
        <v>0.68000000000000027</v>
      </c>
      <c r="O95" s="124">
        <f t="shared" si="12"/>
        <v>0.41400934813402201</v>
      </c>
      <c r="P95" s="124">
        <f t="shared" si="13"/>
        <v>1.2781735243397169E-2</v>
      </c>
      <c r="Q95" s="86">
        <f t="shared" si="35"/>
        <v>0.58867492434595414</v>
      </c>
      <c r="R95" s="88">
        <f t="shared" si="23"/>
        <v>0.70329027280040191</v>
      </c>
      <c r="T95" s="113">
        <f t="shared" si="33"/>
        <v>0.68000000000000027</v>
      </c>
      <c r="U95" s="124">
        <f t="shared" si="14"/>
        <v>0.51475364903623211</v>
      </c>
      <c r="V95" s="124">
        <f t="shared" si="15"/>
        <v>1.1304772071770585E-2</v>
      </c>
      <c r="W95" s="86">
        <f t="shared" si="36"/>
        <v>0.5415512037425928</v>
      </c>
      <c r="X95" s="88">
        <f t="shared" si="25"/>
        <v>0.9505170434094391</v>
      </c>
      <c r="Z95" s="113">
        <f t="shared" si="34"/>
        <v>0.68000000000000027</v>
      </c>
      <c r="AA95" s="124">
        <f t="shared" si="16"/>
        <v>0.42397015132387689</v>
      </c>
      <c r="AB95" s="124">
        <f t="shared" si="17"/>
        <v>1.8022881270216534E-2</v>
      </c>
      <c r="AC95" s="86">
        <f t="shared" si="37"/>
        <v>0.66878525084717477</v>
      </c>
      <c r="AD95" s="88">
        <f t="shared" si="27"/>
        <v>0.63394064206233369</v>
      </c>
    </row>
    <row r="96" spans="2:30" ht="15.75" thickBot="1" x14ac:dyDescent="0.25">
      <c r="B96" s="113">
        <f t="shared" si="18"/>
        <v>0.70000000000000029</v>
      </c>
      <c r="C96" s="86">
        <f t="shared" si="6"/>
        <v>0.55536336310545298</v>
      </c>
      <c r="D96" s="86">
        <f t="shared" si="7"/>
        <v>1.0029980282181801E-2</v>
      </c>
      <c r="E96" s="86">
        <f t="shared" si="19"/>
        <v>0.50331834467412795</v>
      </c>
      <c r="F96" s="88">
        <f t="shared" si="8"/>
        <v>1.1034037781098986</v>
      </c>
      <c r="H96" s="113">
        <f t="shared" si="31"/>
        <v>0.70000000000000029</v>
      </c>
      <c r="I96" s="116">
        <f t="shared" si="9"/>
        <v>0.35013095752877804</v>
      </c>
      <c r="J96" s="116">
        <f t="shared" si="10"/>
        <v>1.5062375423201567E-2</v>
      </c>
      <c r="K96" s="86">
        <f t="shared" si="11"/>
        <v>0.65633735298028262</v>
      </c>
      <c r="L96" s="88">
        <f t="shared" si="21"/>
        <v>0.53346187892386576</v>
      </c>
      <c r="N96" s="113">
        <f t="shared" si="32"/>
        <v>0.70000000000000029</v>
      </c>
      <c r="O96" s="124">
        <f t="shared" si="12"/>
        <v>0.42687433233003774</v>
      </c>
      <c r="P96" s="124">
        <f t="shared" si="13"/>
        <v>1.2438504033395971E-2</v>
      </c>
      <c r="Q96" s="86">
        <f t="shared" si="35"/>
        <v>0.60111342837935011</v>
      </c>
      <c r="R96" s="88">
        <f t="shared" si="23"/>
        <v>0.71013940493880678</v>
      </c>
      <c r="T96" s="113">
        <f t="shared" si="33"/>
        <v>0.70000000000000029</v>
      </c>
      <c r="U96" s="124">
        <f t="shared" si="14"/>
        <v>0.52421760188760791</v>
      </c>
      <c r="V96" s="124">
        <f t="shared" si="15"/>
        <v>1.1036598252477636E-2</v>
      </c>
      <c r="W96" s="86">
        <f t="shared" si="36"/>
        <v>0.5525878019950704</v>
      </c>
      <c r="X96" s="88">
        <f t="shared" si="25"/>
        <v>0.94865938045495335</v>
      </c>
      <c r="Z96" s="126">
        <f t="shared" si="34"/>
        <v>0.70000000000000029</v>
      </c>
      <c r="AA96" s="136">
        <f t="shared" si="16"/>
        <v>0.43394126946381545</v>
      </c>
      <c r="AB96" s="136">
        <f t="shared" si="17"/>
        <v>1.7686911451481782E-2</v>
      </c>
      <c r="AC96" s="128">
        <f t="shared" si="37"/>
        <v>0.6864721622986566</v>
      </c>
      <c r="AD96" s="129">
        <f t="shared" si="27"/>
        <v>0.63213236209136325</v>
      </c>
    </row>
    <row r="97" spans="2:30" ht="15.75" thickBot="1" x14ac:dyDescent="0.25">
      <c r="B97" s="113">
        <f t="shared" si="18"/>
        <v>0.72000000000000031</v>
      </c>
      <c r="C97" s="86">
        <f t="shared" si="6"/>
        <v>0.56416431891391916</v>
      </c>
      <c r="D97" s="86">
        <f t="shared" si="7"/>
        <v>9.8314492801399068E-3</v>
      </c>
      <c r="E97" s="86">
        <f t="shared" si="19"/>
        <v>0.51314979395426785</v>
      </c>
      <c r="F97" s="88">
        <f t="shared" si="8"/>
        <v>1.0994144898052862</v>
      </c>
      <c r="H97" s="113">
        <f t="shared" si="31"/>
        <v>0.72000000000000031</v>
      </c>
      <c r="I97" s="116">
        <f t="shared" si="9"/>
        <v>0.36628055321666125</v>
      </c>
      <c r="J97" s="116">
        <f t="shared" si="10"/>
        <v>1.4633319716189967E-2</v>
      </c>
      <c r="K97" s="86">
        <f t="shared" si="11"/>
        <v>0.67097067269647259</v>
      </c>
      <c r="L97" s="88">
        <f t="shared" si="21"/>
        <v>0.54589651697393304</v>
      </c>
      <c r="N97" s="113">
        <f t="shared" si="32"/>
        <v>0.72000000000000031</v>
      </c>
      <c r="O97" s="124">
        <f t="shared" si="12"/>
        <v>0.43974880736199867</v>
      </c>
      <c r="P97" s="124">
        <f t="shared" si="13"/>
        <v>1.2094737884859097E-2</v>
      </c>
      <c r="Q97" s="86">
        <f t="shared" si="35"/>
        <v>0.61320816626420926</v>
      </c>
      <c r="R97" s="88">
        <f t="shared" si="23"/>
        <v>0.71712810030081497</v>
      </c>
      <c r="T97" s="113">
        <f t="shared" si="33"/>
        <v>0.72000000000000031</v>
      </c>
      <c r="U97" s="124">
        <f t="shared" si="14"/>
        <v>0.53356101908017184</v>
      </c>
      <c r="V97" s="124">
        <f t="shared" si="15"/>
        <v>1.0771758900092637E-2</v>
      </c>
      <c r="W97" s="86">
        <f t="shared" si="36"/>
        <v>0.56335956089516304</v>
      </c>
      <c r="X97" s="88">
        <f t="shared" si="25"/>
        <v>0.94710564285508503</v>
      </c>
      <c r="Z97" s="113">
        <f t="shared" si="34"/>
        <v>0.72000000000000031</v>
      </c>
      <c r="AA97" s="124">
        <f t="shared" si="16"/>
        <v>0.44508579101575674</v>
      </c>
      <c r="AB97" s="124">
        <f t="shared" si="17"/>
        <v>1.7310156621788399E-2</v>
      </c>
      <c r="AC97" s="86">
        <f t="shared" si="37"/>
        <v>0.70378231892044496</v>
      </c>
      <c r="AD97" s="88">
        <f t="shared" si="27"/>
        <v>0.63241968297596418</v>
      </c>
    </row>
    <row r="98" spans="2:30" ht="15.75" thickBot="1" x14ac:dyDescent="0.25">
      <c r="B98" s="113">
        <f t="shared" si="18"/>
        <v>0.74000000000000032</v>
      </c>
      <c r="C98" s="86">
        <f t="shared" si="6"/>
        <v>0.57279092983729607</v>
      </c>
      <c r="D98" s="86">
        <f t="shared" si="7"/>
        <v>9.6368512093721759E-3</v>
      </c>
      <c r="E98" s="86">
        <f t="shared" si="19"/>
        <v>0.52278664516364004</v>
      </c>
      <c r="F98" s="88">
        <f t="shared" si="8"/>
        <v>1.0956495066127865</v>
      </c>
      <c r="H98" s="113">
        <f t="shared" si="31"/>
        <v>0.74000000000000032</v>
      </c>
      <c r="I98" s="116">
        <f t="shared" si="9"/>
        <v>0.38301633648305994</v>
      </c>
      <c r="J98" s="116">
        <f t="shared" si="10"/>
        <v>1.4187819623066944E-2</v>
      </c>
      <c r="K98" s="86">
        <f t="shared" si="11"/>
        <v>0.68515849231953951</v>
      </c>
      <c r="L98" s="88">
        <f t="shared" si="21"/>
        <v>0.55901859318184066</v>
      </c>
      <c r="N98" s="113">
        <f t="shared" si="32"/>
        <v>0.74000000000000032</v>
      </c>
      <c r="O98" s="124">
        <f t="shared" si="12"/>
        <v>0.45261211670003249</v>
      </c>
      <c r="P98" s="124">
        <f t="shared" si="13"/>
        <v>1.175099604226117E-2</v>
      </c>
      <c r="Q98" s="86">
        <f t="shared" si="35"/>
        <v>0.62495916230647042</v>
      </c>
      <c r="R98" s="88">
        <f t="shared" si="23"/>
        <v>0.72422670791740218</v>
      </c>
      <c r="T98" s="113">
        <f t="shared" si="33"/>
        <v>0.74000000000000032</v>
      </c>
      <c r="U98" s="124">
        <f t="shared" si="14"/>
        <v>0.54277994956531961</v>
      </c>
      <c r="V98" s="124">
        <f t="shared" si="15"/>
        <v>1.0510371123018416E-2</v>
      </c>
      <c r="W98" s="86">
        <f t="shared" si="36"/>
        <v>0.57386993201818148</v>
      </c>
      <c r="X98" s="88">
        <f t="shared" si="25"/>
        <v>0.94582399125961369</v>
      </c>
      <c r="Z98" s="113">
        <f t="shared" si="34"/>
        <v>0.74000000000000032</v>
      </c>
      <c r="AA98" s="124">
        <f t="shared" si="16"/>
        <v>0.45745859963593327</v>
      </c>
      <c r="AB98" s="124">
        <f t="shared" si="17"/>
        <v>1.6890468605786441E-2</v>
      </c>
      <c r="AC98" s="86">
        <f t="shared" si="37"/>
        <v>0.72067278752623143</v>
      </c>
      <c r="AD98" s="88">
        <f t="shared" si="27"/>
        <v>0.63476602357388501</v>
      </c>
    </row>
    <row r="99" spans="2:30" ht="15.75" thickBot="1" x14ac:dyDescent="0.25">
      <c r="B99" s="113">
        <f t="shared" si="18"/>
        <v>0.76000000000000034</v>
      </c>
      <c r="C99" s="86">
        <f t="shared" si="6"/>
        <v>0.58124665619729099</v>
      </c>
      <c r="D99" s="86">
        <f t="shared" si="7"/>
        <v>9.4461080059366972E-3</v>
      </c>
      <c r="E99" s="86">
        <f t="shared" si="19"/>
        <v>0.53223275316957674</v>
      </c>
      <c r="F99" s="88">
        <f t="shared" si="8"/>
        <v>1.0920911062609815</v>
      </c>
      <c r="H99" s="113">
        <f t="shared" si="31"/>
        <v>0.76000000000000034</v>
      </c>
      <c r="I99" s="116">
        <f t="shared" si="9"/>
        <v>0.40029212777155099</v>
      </c>
      <c r="J99" s="116">
        <f t="shared" si="10"/>
        <v>1.3727048820940094E-2</v>
      </c>
      <c r="K99" s="86">
        <f t="shared" si="11"/>
        <v>0.69888554114047963</v>
      </c>
      <c r="L99" s="88">
        <f t="shared" si="21"/>
        <v>0.5727577753552211</v>
      </c>
      <c r="N99" s="113">
        <f t="shared" si="32"/>
        <v>0.76000000000000034</v>
      </c>
      <c r="O99" s="124">
        <f t="shared" si="12"/>
        <v>0.46544420996341124</v>
      </c>
      <c r="P99" s="124">
        <f t="shared" si="13"/>
        <v>1.1407822222444864E-2</v>
      </c>
      <c r="Q99" s="86">
        <f t="shared" si="35"/>
        <v>0.63636698452891527</v>
      </c>
      <c r="R99" s="88">
        <f t="shared" si="23"/>
        <v>0.73140848170802986</v>
      </c>
      <c r="T99" s="113">
        <f t="shared" si="33"/>
        <v>0.76000000000000034</v>
      </c>
      <c r="U99" s="124">
        <f t="shared" si="14"/>
        <v>0.55187084010512322</v>
      </c>
      <c r="V99" s="124">
        <f t="shared" si="15"/>
        <v>1.025254051054404E-2</v>
      </c>
      <c r="W99" s="86">
        <f t="shared" si="36"/>
        <v>0.58412247252872551</v>
      </c>
      <c r="X99" s="88">
        <f t="shared" si="25"/>
        <v>0.94478618108291279</v>
      </c>
      <c r="Z99" s="113">
        <f t="shared" si="34"/>
        <v>0.76000000000000034</v>
      </c>
      <c r="AA99" s="124">
        <f t="shared" si="16"/>
        <v>0.47110165149582267</v>
      </c>
      <c r="AB99" s="124">
        <f t="shared" si="17"/>
        <v>1.6426103771402092E-2</v>
      </c>
      <c r="AC99" s="86">
        <f t="shared" si="37"/>
        <v>0.73709889129763351</v>
      </c>
      <c r="AD99" s="88">
        <f t="shared" si="27"/>
        <v>0.63912950766547327</v>
      </c>
    </row>
    <row r="100" spans="2:30" ht="15.75" thickBot="1" x14ac:dyDescent="0.25">
      <c r="B100" s="113">
        <f t="shared" si="18"/>
        <v>0.78000000000000036</v>
      </c>
      <c r="C100" s="86">
        <f t="shared" si="6"/>
        <v>0.58953488923697028</v>
      </c>
      <c r="D100" s="86">
        <f t="shared" si="7"/>
        <v>9.2591431646775278E-3</v>
      </c>
      <c r="E100" s="86">
        <f t="shared" si="19"/>
        <v>0.54149189633425432</v>
      </c>
      <c r="F100" s="88">
        <f t="shared" si="8"/>
        <v>1.0887233829868062</v>
      </c>
      <c r="H100" s="113">
        <f t="shared" si="31"/>
        <v>0.78000000000000036</v>
      </c>
      <c r="I100" s="116">
        <f t="shared" si="9"/>
        <v>0.41805623784369816</v>
      </c>
      <c r="J100" s="116">
        <f t="shared" si="10"/>
        <v>1.3252333633880585E-2</v>
      </c>
      <c r="K100" s="86">
        <f t="shared" si="11"/>
        <v>0.71213787477436019</v>
      </c>
      <c r="L100" s="88">
        <f t="shared" si="21"/>
        <v>0.58704395967727263</v>
      </c>
      <c r="N100" s="113">
        <f t="shared" si="32"/>
        <v>0.78000000000000036</v>
      </c>
      <c r="O100" s="124">
        <f t="shared" si="12"/>
        <v>0.47822568946285832</v>
      </c>
      <c r="P100" s="124">
        <f t="shared" si="13"/>
        <v>1.1065743320097321E-2</v>
      </c>
      <c r="Q100" s="86">
        <f t="shared" si="35"/>
        <v>0.64743272784901262</v>
      </c>
      <c r="R100" s="88">
        <f t="shared" si="23"/>
        <v>0.73864923549923633</v>
      </c>
      <c r="T100" s="113">
        <f t="shared" si="33"/>
        <v>0.78000000000000036</v>
      </c>
      <c r="U100" s="124">
        <f t="shared" si="14"/>
        <v>0.5608305137952313</v>
      </c>
      <c r="V100" s="124">
        <f t="shared" si="15"/>
        <v>9.9983617557032126E-3</v>
      </c>
      <c r="W100" s="86">
        <f t="shared" si="36"/>
        <v>0.59412083428442874</v>
      </c>
      <c r="X100" s="88">
        <f t="shared" si="25"/>
        <v>0.94396708789165262</v>
      </c>
      <c r="Z100" s="113">
        <f t="shared" si="34"/>
        <v>0.78000000000000036</v>
      </c>
      <c r="AA100" s="124">
        <f t="shared" si="16"/>
        <v>0.4860406296473988</v>
      </c>
      <c r="AB100" s="124">
        <f t="shared" si="17"/>
        <v>1.5915839131346816E-2</v>
      </c>
      <c r="AC100" s="86">
        <f t="shared" si="37"/>
        <v>0.75301473042898037</v>
      </c>
      <c r="AD100" s="88">
        <f t="shared" si="27"/>
        <v>0.64545965703819541</v>
      </c>
    </row>
    <row r="101" spans="2:30" ht="15.75" thickBot="1" x14ac:dyDescent="0.25">
      <c r="B101" s="113">
        <f t="shared" si="18"/>
        <v>0.80000000000000038</v>
      </c>
      <c r="C101" s="86">
        <f t="shared" si="6"/>
        <v>0.59765895253151369</v>
      </c>
      <c r="D101" s="86">
        <f t="shared" si="7"/>
        <v>9.0758817073506807E-3</v>
      </c>
      <c r="E101" s="86">
        <f t="shared" si="19"/>
        <v>0.55056777804160495</v>
      </c>
      <c r="F101" s="88">
        <f t="shared" si="8"/>
        <v>1.0855320205214591</v>
      </c>
      <c r="H101" s="113">
        <f t="shared" si="31"/>
        <v>0.80000000000000038</v>
      </c>
      <c r="I101" s="116">
        <f t="shared" si="9"/>
        <v>0.43625178472001352</v>
      </c>
      <c r="J101" s="116">
        <f t="shared" si="10"/>
        <v>1.2765145617386267E-2</v>
      </c>
      <c r="K101" s="86">
        <f t="shared" si="11"/>
        <v>0.72490302039174648</v>
      </c>
      <c r="L101" s="88">
        <f t="shared" si="21"/>
        <v>0.60180710032668605</v>
      </c>
      <c r="N101" s="113">
        <f t="shared" si="32"/>
        <v>0.80000000000000038</v>
      </c>
      <c r="O101" s="124">
        <f t="shared" si="12"/>
        <v>0.49093785279953922</v>
      </c>
      <c r="P101" s="124">
        <f t="shared" si="13"/>
        <v>1.072526821712385E-2</v>
      </c>
      <c r="Q101" s="86">
        <f t="shared" si="35"/>
        <v>0.65815799606613645</v>
      </c>
      <c r="R101" s="88">
        <f t="shared" si="23"/>
        <v>0.74592705054700303</v>
      </c>
      <c r="T101" s="113">
        <f t="shared" si="33"/>
        <v>0.80000000000000038</v>
      </c>
      <c r="U101" s="124">
        <f t="shared" si="14"/>
        <v>0.56965614977759105</v>
      </c>
      <c r="V101" s="124">
        <f t="shared" si="15"/>
        <v>9.7479192429521661E-3</v>
      </c>
      <c r="W101" s="86">
        <f t="shared" si="36"/>
        <v>0.6038687535273809</v>
      </c>
      <c r="X101" s="88">
        <f t="shared" si="25"/>
        <v>0.94334430528166324</v>
      </c>
      <c r="Z101" s="113">
        <f t="shared" si="34"/>
        <v>0.80000000000000038</v>
      </c>
      <c r="AA101" s="124">
        <f t="shared" si="16"/>
        <v>0.5022814910231661</v>
      </c>
      <c r="AB101" s="124">
        <f t="shared" si="17"/>
        <v>1.5359094272199548E-2</v>
      </c>
      <c r="AC101" s="86">
        <f t="shared" si="37"/>
        <v>0.76837382470117987</v>
      </c>
      <c r="AD101" s="88">
        <f t="shared" si="27"/>
        <v>0.65369417186810475</v>
      </c>
    </row>
    <row r="102" spans="2:30" ht="15.75" thickBot="1" x14ac:dyDescent="0.25">
      <c r="B102" s="113">
        <f t="shared" si="18"/>
        <v>0.8200000000000004</v>
      </c>
      <c r="C102" s="86">
        <f t="shared" si="6"/>
        <v>0.60562210336697797</v>
      </c>
      <c r="D102" s="86">
        <f t="shared" si="7"/>
        <v>8.8962501514777467E-3</v>
      </c>
      <c r="E102" s="86">
        <f t="shared" si="19"/>
        <v>0.55946402819308272</v>
      </c>
      <c r="F102" s="88">
        <f t="shared" si="8"/>
        <v>1.0825040982938141</v>
      </c>
      <c r="H102" s="113">
        <f t="shared" si="31"/>
        <v>0.8200000000000004</v>
      </c>
      <c r="I102" s="116">
        <f t="shared" si="9"/>
        <v>0.45481709694932693</v>
      </c>
      <c r="J102" s="116">
        <f t="shared" si="10"/>
        <v>1.2267091802947773E-2</v>
      </c>
      <c r="K102" s="86">
        <f t="shared" si="11"/>
        <v>0.7371701121946943</v>
      </c>
      <c r="L102" s="88">
        <f t="shared" si="21"/>
        <v>0.61697712566676199</v>
      </c>
      <c r="N102" s="113">
        <f t="shared" si="32"/>
        <v>0.8200000000000004</v>
      </c>
      <c r="O102" s="124">
        <f t="shared" si="12"/>
        <v>0.50356273143372499</v>
      </c>
      <c r="P102" s="124">
        <f t="shared" si="13"/>
        <v>1.0386886698576115E-2</v>
      </c>
      <c r="Q102" s="86">
        <f t="shared" si="35"/>
        <v>0.66854488276471258</v>
      </c>
      <c r="R102" s="88">
        <f t="shared" si="23"/>
        <v>0.75322202654709225</v>
      </c>
      <c r="T102" s="113">
        <f t="shared" si="33"/>
        <v>0.8200000000000004</v>
      </c>
      <c r="U102" s="124">
        <f t="shared" si="14"/>
        <v>0.57834526403688546</v>
      </c>
      <c r="V102" s="124">
        <f t="shared" si="15"/>
        <v>9.5012876038901625E-3</v>
      </c>
      <c r="W102" s="86">
        <f t="shared" si="36"/>
        <v>0.61337004113127103</v>
      </c>
      <c r="X102" s="88">
        <f t="shared" si="25"/>
        <v>0.94289780271989243</v>
      </c>
      <c r="Z102" s="113">
        <f t="shared" si="34"/>
        <v>0.8200000000000004</v>
      </c>
      <c r="AA102" s="124">
        <f t="shared" si="16"/>
        <v>0.51980704507911113</v>
      </c>
      <c r="AB102" s="124">
        <f t="shared" si="17"/>
        <v>1.4756054801252406E-2</v>
      </c>
      <c r="AC102" s="86">
        <f t="shared" si="37"/>
        <v>0.78312987950243229</v>
      </c>
      <c r="AD102" s="88">
        <f t="shared" si="27"/>
        <v>0.6637558579802556</v>
      </c>
    </row>
    <row r="103" spans="2:30" ht="15.75" thickBot="1" x14ac:dyDescent="0.25">
      <c r="B103" s="113">
        <f t="shared" si="18"/>
        <v>0.84000000000000041</v>
      </c>
      <c r="C103" s="86">
        <f t="shared" si="6"/>
        <v>0.61342753408817763</v>
      </c>
      <c r="D103" s="86">
        <f t="shared" si="7"/>
        <v>8.7201764799012902E-3</v>
      </c>
      <c r="E103" s="86">
        <f t="shared" si="19"/>
        <v>0.56818420467298403</v>
      </c>
      <c r="F103" s="88">
        <f t="shared" si="8"/>
        <v>1.0796279253155818</v>
      </c>
      <c r="H103" s="113">
        <f t="shared" si="31"/>
        <v>0.84000000000000041</v>
      </c>
      <c r="I103" s="116">
        <f t="shared" si="9"/>
        <v>0.47368620171133224</v>
      </c>
      <c r="J103" s="116">
        <f t="shared" si="10"/>
        <v>1.175990261830112E-2</v>
      </c>
      <c r="K103" s="86">
        <f t="shared" si="11"/>
        <v>0.74893001481299537</v>
      </c>
      <c r="L103" s="88">
        <f t="shared" si="21"/>
        <v>0.63248393353497745</v>
      </c>
      <c r="N103" s="113">
        <f t="shared" si="32"/>
        <v>0.84000000000000041</v>
      </c>
      <c r="O103" s="124">
        <f t="shared" si="12"/>
        <v>0.51608312516096821</v>
      </c>
      <c r="P103" s="124">
        <f t="shared" si="13"/>
        <v>1.0051068477125944E-2</v>
      </c>
      <c r="Q103" s="86">
        <f t="shared" si="35"/>
        <v>0.67859595124183847</v>
      </c>
      <c r="R103" s="88">
        <f t="shared" si="23"/>
        <v>0.76051606882789402</v>
      </c>
      <c r="T103" s="113">
        <f t="shared" si="33"/>
        <v>0.84000000000000041</v>
      </c>
      <c r="U103" s="124">
        <f t="shared" si="14"/>
        <v>0.58689569118915597</v>
      </c>
      <c r="V103" s="124">
        <f t="shared" si="15"/>
        <v>9.2585322437962608E-3</v>
      </c>
      <c r="W103" s="86">
        <f t="shared" si="36"/>
        <v>0.62262857337506727</v>
      </c>
      <c r="X103" s="88">
        <f t="shared" si="25"/>
        <v>0.94260963323251457</v>
      </c>
      <c r="Z103" s="113">
        <f t="shared" si="34"/>
        <v>0.84000000000000041</v>
      </c>
      <c r="AA103" s="124">
        <f t="shared" si="16"/>
        <v>0.53857374038315375</v>
      </c>
      <c r="AB103" s="124">
        <f t="shared" si="17"/>
        <v>1.4107791681023385E-2</v>
      </c>
      <c r="AC103" s="86">
        <f t="shared" si="37"/>
        <v>0.79723767118345568</v>
      </c>
      <c r="AD103" s="88">
        <f t="shared" si="27"/>
        <v>0.67554978878967242</v>
      </c>
    </row>
    <row r="104" spans="2:30" ht="15.75" thickBot="1" x14ac:dyDescent="0.25">
      <c r="B104" s="113">
        <f t="shared" si="18"/>
        <v>0.86000000000000043</v>
      </c>
      <c r="C104" s="86">
        <f t="shared" si="6"/>
        <v>0.62107837341670091</v>
      </c>
      <c r="D104" s="86">
        <f t="shared" si="7"/>
        <v>8.5475901110184278E-3</v>
      </c>
      <c r="E104" s="86">
        <f t="shared" si="19"/>
        <v>0.57673179478400249</v>
      </c>
      <c r="F104" s="88">
        <f t="shared" si="8"/>
        <v>1.0768928972423084</v>
      </c>
      <c r="H104" s="113">
        <f t="shared" si="31"/>
        <v>0.86000000000000043</v>
      </c>
      <c r="I104" s="116">
        <f t="shared" si="9"/>
        <v>0.49278939433065994</v>
      </c>
      <c r="J104" s="116">
        <f t="shared" si="10"/>
        <v>1.1245417549612358E-2</v>
      </c>
      <c r="K104" s="86">
        <f t="shared" si="11"/>
        <v>0.76017543236260776</v>
      </c>
      <c r="L104" s="88">
        <f t="shared" si="21"/>
        <v>0.64825745920133437</v>
      </c>
      <c r="N104" s="113">
        <f t="shared" si="32"/>
        <v>0.86000000000000043</v>
      </c>
      <c r="O104" s="124">
        <f t="shared" si="12"/>
        <v>0.5284826324581462</v>
      </c>
      <c r="P104" s="124">
        <f t="shared" si="13"/>
        <v>9.7182623274159937E-3</v>
      </c>
      <c r="Q104" s="86">
        <f t="shared" si="35"/>
        <v>0.68831421356925448</v>
      </c>
      <c r="R104" s="88">
        <f t="shared" si="23"/>
        <v>0.76779270577270031</v>
      </c>
      <c r="T104" s="113">
        <f t="shared" si="33"/>
        <v>0.86000000000000043</v>
      </c>
      <c r="U104" s="124">
        <f t="shared" si="14"/>
        <v>0.59530556718328553</v>
      </c>
      <c r="V104" s="124">
        <f t="shared" si="15"/>
        <v>9.0197098413805875E-3</v>
      </c>
      <c r="W104" s="86">
        <f t="shared" si="36"/>
        <v>0.63164828321644784</v>
      </c>
      <c r="X104" s="88">
        <f t="shared" si="25"/>
        <v>0.94246368271896541</v>
      </c>
      <c r="Z104" s="113">
        <f t="shared" si="34"/>
        <v>0.86000000000000043</v>
      </c>
      <c r="AA104" s="124">
        <f t="shared" si="16"/>
        <v>0.55850887103699121</v>
      </c>
      <c r="AB104" s="124">
        <f t="shared" si="17"/>
        <v>1.3416369504545958E-2</v>
      </c>
      <c r="AC104" s="86">
        <f t="shared" si="37"/>
        <v>0.81065404068800162</v>
      </c>
      <c r="AD104" s="88">
        <f t="shared" si="27"/>
        <v>0.68896081806116094</v>
      </c>
    </row>
    <row r="105" spans="2:30" ht="15.75" thickBot="1" x14ac:dyDescent="0.25">
      <c r="B105" s="113">
        <f t="shared" si="18"/>
        <v>0.88000000000000045</v>
      </c>
      <c r="C105" s="86">
        <f t="shared" si="6"/>
        <v>0.62857768774000122</v>
      </c>
      <c r="D105" s="86">
        <f t="shared" si="7"/>
        <v>8.3784218696706519E-3</v>
      </c>
      <c r="E105" s="86">
        <f t="shared" si="19"/>
        <v>0.58511021665367313</v>
      </c>
      <c r="F105" s="88">
        <f t="shared" si="8"/>
        <v>1.0742893729234888</v>
      </c>
      <c r="H105" s="113">
        <f t="shared" si="31"/>
        <v>0.88000000000000045</v>
      </c>
      <c r="I105" s="116">
        <f t="shared" si="9"/>
        <v>0.51205388377788263</v>
      </c>
      <c r="J105" s="116">
        <f t="shared" si="10"/>
        <v>1.0725568665222403E-2</v>
      </c>
      <c r="K105" s="86">
        <f t="shared" si="11"/>
        <v>0.77090100102783021</v>
      </c>
      <c r="L105" s="88">
        <f t="shared" si="21"/>
        <v>0.6642278101794773</v>
      </c>
      <c r="N105" s="113">
        <f t="shared" si="32"/>
        <v>0.88000000000000045</v>
      </c>
      <c r="O105" s="124">
        <f t="shared" si="12"/>
        <v>0.54074567668576046</v>
      </c>
      <c r="P105" s="124">
        <f t="shared" si="13"/>
        <v>9.3888953309698275E-3</v>
      </c>
      <c r="Q105" s="86">
        <f t="shared" si="35"/>
        <v>0.69770310890022436</v>
      </c>
      <c r="R105" s="88">
        <f t="shared" si="23"/>
        <v>0.77503693159419518</v>
      </c>
      <c r="T105" s="126">
        <f t="shared" si="33"/>
        <v>0.88000000000000045</v>
      </c>
      <c r="U105" s="136">
        <f t="shared" si="14"/>
        <v>0.60357331284627258</v>
      </c>
      <c r="V105" s="136">
        <f t="shared" si="15"/>
        <v>8.7848688238334506E-3</v>
      </c>
      <c r="W105" s="128">
        <f t="shared" si="36"/>
        <v>0.64043315204028128</v>
      </c>
      <c r="X105" s="129">
        <f t="shared" si="25"/>
        <v>0.94244545417959513</v>
      </c>
      <c r="Z105" s="133">
        <f t="shared" si="34"/>
        <v>0.88000000000000045</v>
      </c>
      <c r="AA105" s="137">
        <f t="shared" si="16"/>
        <v>0.57950844472262697</v>
      </c>
      <c r="AB105" s="124">
        <f t="shared" si="17"/>
        <v>1.2684935575315279E-2</v>
      </c>
      <c r="AC105" s="134">
        <f t="shared" si="37"/>
        <v>0.82333897626331687</v>
      </c>
      <c r="AD105" s="135">
        <f t="shared" si="27"/>
        <v>0.70385158656364999</v>
      </c>
    </row>
    <row r="106" spans="2:30" ht="15.75" thickBot="1" x14ac:dyDescent="0.25">
      <c r="B106" s="113">
        <f t="shared" si="18"/>
        <v>0.90000000000000047</v>
      </c>
      <c r="C106" s="86">
        <f t="shared" si="6"/>
        <v>0.63592848237244437</v>
      </c>
      <c r="D106" s="86">
        <f t="shared" si="7"/>
        <v>8.2126039586696582E-3</v>
      </c>
      <c r="E106" s="86">
        <f t="shared" si="19"/>
        <v>0.59332282061234276</v>
      </c>
      <c r="F106" s="88">
        <f t="shared" si="8"/>
        <v>1.0718085674104532</v>
      </c>
      <c r="H106" s="113">
        <f t="shared" si="31"/>
        <v>0.90000000000000047</v>
      </c>
      <c r="I106" s="116">
        <f t="shared" si="9"/>
        <v>0.53140450670689632</v>
      </c>
      <c r="J106" s="116">
        <f t="shared" si="10"/>
        <v>1.0202362175334646E-2</v>
      </c>
      <c r="K106" s="86">
        <f t="shared" si="11"/>
        <v>0.78110336320316487</v>
      </c>
      <c r="L106" s="88">
        <f t="shared" si="21"/>
        <v>0.68032546234047908</v>
      </c>
      <c r="N106" s="113">
        <f t="shared" si="32"/>
        <v>0.90000000000000047</v>
      </c>
      <c r="O106" s="124">
        <f t="shared" si="12"/>
        <v>0.55285752815624356</v>
      </c>
      <c r="P106" s="124">
        <f t="shared" si="13"/>
        <v>9.0633722317104877E-3</v>
      </c>
      <c r="Q106" s="86">
        <f t="shared" si="35"/>
        <v>0.70676648113193485</v>
      </c>
      <c r="R106" s="88">
        <f t="shared" si="23"/>
        <v>0.78223507044477325</v>
      </c>
      <c r="T106" s="113">
        <f t="shared" si="33"/>
        <v>0.90000000000000047</v>
      </c>
      <c r="U106" s="124">
        <f t="shared" si="14"/>
        <v>0.61169761821186985</v>
      </c>
      <c r="V106" s="124">
        <f t="shared" si="15"/>
        <v>8.5540498189905865E-3</v>
      </c>
      <c r="W106" s="86">
        <f t="shared" si="36"/>
        <v>0.64898720185927183</v>
      </c>
      <c r="X106" s="88">
        <f t="shared" si="25"/>
        <v>0.94254188134901318</v>
      </c>
      <c r="Z106" s="113">
        <f t="shared" si="34"/>
        <v>0.90000000000000047</v>
      </c>
      <c r="AA106" s="124">
        <f t="shared" si="16"/>
        <v>0.60143597349564848</v>
      </c>
      <c r="AB106" s="124">
        <f t="shared" si="17"/>
        <v>1.1917780753078137E-2</v>
      </c>
      <c r="AC106" s="86">
        <f t="shared" si="37"/>
        <v>0.83525675701639501</v>
      </c>
      <c r="AD106" s="88">
        <f t="shared" si="27"/>
        <v>0.720061188901993</v>
      </c>
    </row>
    <row r="107" spans="2:30" ht="15.75" thickBot="1" x14ac:dyDescent="0.25">
      <c r="B107" s="113">
        <f t="shared" si="18"/>
        <v>0.92000000000000048</v>
      </c>
      <c r="C107" s="86">
        <f t="shared" si="6"/>
        <v>0.64313370278913207</v>
      </c>
      <c r="D107" s="86">
        <f t="shared" si="7"/>
        <v>8.0500699309401652E-3</v>
      </c>
      <c r="E107" s="86">
        <f t="shared" si="19"/>
        <v>0.60137289054328291</v>
      </c>
      <c r="F107" s="88">
        <f t="shared" si="8"/>
        <v>1.0694424589178309</v>
      </c>
      <c r="H107" s="113">
        <f t="shared" si="31"/>
        <v>0.92000000000000048</v>
      </c>
      <c r="I107" s="116">
        <f t="shared" si="9"/>
        <v>0.55076450058896009</v>
      </c>
      <c r="J107" s="116">
        <f t="shared" si="10"/>
        <v>9.6778582566151433E-3</v>
      </c>
      <c r="K107" s="86">
        <f t="shared" si="11"/>
        <v>0.79078122145978003</v>
      </c>
      <c r="L107" s="88">
        <f t="shared" si="21"/>
        <v>0.69648151175397199</v>
      </c>
      <c r="N107" s="113">
        <f t="shared" si="32"/>
        <v>0.92000000000000048</v>
      </c>
      <c r="O107" s="124">
        <f t="shared" si="12"/>
        <v>0.56480432210060072</v>
      </c>
      <c r="P107" s="124">
        <f t="shared" si="13"/>
        <v>8.7420749015227547E-3</v>
      </c>
      <c r="Q107" s="86">
        <f t="shared" si="35"/>
        <v>0.71550855603345764</v>
      </c>
      <c r="R107" s="88">
        <f t="shared" si="23"/>
        <v>0.78937465853894007</v>
      </c>
      <c r="T107" s="113">
        <f t="shared" si="33"/>
        <v>0.92000000000000048</v>
      </c>
      <c r="U107" s="124">
        <f t="shared" si="14"/>
        <v>0.61967742757947686</v>
      </c>
      <c r="V107" s="124">
        <f t="shared" si="15"/>
        <v>8.3272860862089078E-3</v>
      </c>
      <c r="W107" s="86">
        <f t="shared" si="36"/>
        <v>0.65731448794548075</v>
      </c>
      <c r="X107" s="88">
        <f t="shared" si="25"/>
        <v>0.94274116719434675</v>
      </c>
      <c r="Z107" s="113">
        <f t="shared" si="34"/>
        <v>0.92000000000000048</v>
      </c>
      <c r="AA107" s="124">
        <f t="shared" si="16"/>
        <v>0.62412245165523883</v>
      </c>
      <c r="AB107" s="124">
        <f t="shared" si="17"/>
        <v>1.1120362598543144E-2</v>
      </c>
      <c r="AC107" s="86">
        <f t="shared" si="37"/>
        <v>0.84637711961493811</v>
      </c>
      <c r="AD107" s="88">
        <f t="shared" si="27"/>
        <v>0.73740468307931728</v>
      </c>
    </row>
    <row r="108" spans="2:30" ht="15.75" thickBot="1" x14ac:dyDescent="0.25">
      <c r="B108" s="113">
        <f t="shared" si="18"/>
        <v>0.9400000000000005</v>
      </c>
      <c r="C108" s="86">
        <f t="shared" si="6"/>
        <v>0.65019623583327291</v>
      </c>
      <c r="D108" s="86">
        <f t="shared" si="7"/>
        <v>7.8907546622620055E-3</v>
      </c>
      <c r="E108" s="86">
        <f t="shared" si="19"/>
        <v>0.60926364520554488</v>
      </c>
      <c r="F108" s="88">
        <f t="shared" si="8"/>
        <v>1.0671837076606119</v>
      </c>
      <c r="H108" s="113">
        <f t="shared" si="31"/>
        <v>0.9400000000000005</v>
      </c>
      <c r="I108" s="116">
        <f t="shared" si="9"/>
        <v>0.57005632461595146</v>
      </c>
      <c r="J108" s="116">
        <f t="shared" si="10"/>
        <v>9.1541494234029259E-3</v>
      </c>
      <c r="K108" s="86">
        <f t="shared" si="11"/>
        <v>0.79993537088318301</v>
      </c>
      <c r="L108" s="88">
        <f t="shared" si="21"/>
        <v>0.71262797641585784</v>
      </c>
      <c r="N108" s="113">
        <f t="shared" si="32"/>
        <v>0.9400000000000005</v>
      </c>
      <c r="O108" s="124">
        <f t="shared" si="12"/>
        <v>0.5765730725873377</v>
      </c>
      <c r="P108" s="124">
        <f t="shared" si="13"/>
        <v>8.4253619147037113E-3</v>
      </c>
      <c r="Q108" s="86">
        <f t="shared" si="35"/>
        <v>0.72393391794816131</v>
      </c>
      <c r="R108" s="88">
        <f t="shared" si="23"/>
        <v>0.79644434152431065</v>
      </c>
      <c r="T108" s="113">
        <f t="shared" si="33"/>
        <v>0.9400000000000005</v>
      </c>
      <c r="U108" s="124">
        <f t="shared" si="14"/>
        <v>0.62751192525638888</v>
      </c>
      <c r="V108" s="124">
        <f t="shared" si="15"/>
        <v>8.1046039273575208E-3</v>
      </c>
      <c r="W108" s="86">
        <f t="shared" si="36"/>
        <v>0.66541909187283832</v>
      </c>
      <c r="X108" s="88">
        <f t="shared" si="25"/>
        <v>0.94303264351829941</v>
      </c>
      <c r="Z108" s="113">
        <f t="shared" si="34"/>
        <v>0.9400000000000005</v>
      </c>
      <c r="AA108" s="124">
        <f t="shared" si="16"/>
        <v>0.64736776637764148</v>
      </c>
      <c r="AB108" s="124">
        <f t="shared" si="17"/>
        <v>1.0299281600634218E-2</v>
      </c>
      <c r="AC108" s="86">
        <f t="shared" si="37"/>
        <v>0.85667640121557231</v>
      </c>
      <c r="AD108" s="88">
        <f t="shared" si="27"/>
        <v>0.75567363062536275</v>
      </c>
    </row>
    <row r="109" spans="2:30" ht="15.75" thickBot="1" x14ac:dyDescent="0.25">
      <c r="B109" s="113">
        <f t="shared" si="18"/>
        <v>0.96000000000000052</v>
      </c>
      <c r="C109" s="86">
        <f t="shared" si="6"/>
        <v>0.65711891089782914</v>
      </c>
      <c r="D109" s="86">
        <f t="shared" si="7"/>
        <v>7.7345943245947461E-3</v>
      </c>
      <c r="E109" s="86">
        <f t="shared" si="19"/>
        <v>0.61699823953013966</v>
      </c>
      <c r="F109" s="88">
        <f t="shared" si="8"/>
        <v>1.0650255848351244</v>
      </c>
      <c r="H109" s="113">
        <f t="shared" si="31"/>
        <v>0.96000000000000052</v>
      </c>
      <c r="I109" s="116">
        <f t="shared" si="9"/>
        <v>0.58920251532636658</v>
      </c>
      <c r="J109" s="116">
        <f t="shared" si="10"/>
        <v>8.6333377763024889E-3</v>
      </c>
      <c r="K109" s="86">
        <f t="shared" si="11"/>
        <v>0.80856870865948549</v>
      </c>
      <c r="L109" s="88">
        <f t="shared" si="21"/>
        <v>0.72869814156325319</v>
      </c>
      <c r="N109" s="113">
        <f t="shared" si="32"/>
        <v>0.96000000000000052</v>
      </c>
      <c r="O109" s="124">
        <f t="shared" si="12"/>
        <v>0.58815168246818883</v>
      </c>
      <c r="P109" s="124">
        <f t="shared" si="13"/>
        <v>8.113568229582431E-3</v>
      </c>
      <c r="Q109" s="86">
        <f t="shared" si="35"/>
        <v>0.73204748617774373</v>
      </c>
      <c r="R109" s="88">
        <f t="shared" si="23"/>
        <v>0.80343378479327709</v>
      </c>
      <c r="T109" s="113">
        <f t="shared" si="33"/>
        <v>0.96000000000000052</v>
      </c>
      <c r="U109" s="124">
        <f t="shared" si="14"/>
        <v>0.63520052194177867</v>
      </c>
      <c r="V109" s="124">
        <f t="shared" si="15"/>
        <v>7.8860230791674129E-3</v>
      </c>
      <c r="W109" s="86">
        <f t="shared" si="36"/>
        <v>0.67330511495200573</v>
      </c>
      <c r="X109" s="88">
        <f t="shared" si="25"/>
        <v>0.94340664854010026</v>
      </c>
      <c r="Z109" s="113">
        <f t="shared" si="34"/>
        <v>0.96000000000000052</v>
      </c>
      <c r="AA109" s="124">
        <f t="shared" si="16"/>
        <v>0.67094374112903232</v>
      </c>
      <c r="AB109" s="124">
        <f t="shared" si="17"/>
        <v>9.4622023976381597E-3</v>
      </c>
      <c r="AC109" s="86">
        <f t="shared" si="37"/>
        <v>0.86613860361321049</v>
      </c>
      <c r="AD109" s="88">
        <f t="shared" si="27"/>
        <v>0.77463784471688801</v>
      </c>
    </row>
    <row r="110" spans="2:30" ht="15.75" thickBot="1" x14ac:dyDescent="0.25">
      <c r="B110" s="113">
        <f t="shared" si="18"/>
        <v>0.98000000000000054</v>
      </c>
      <c r="C110" s="86">
        <f t="shared" si="6"/>
        <v>0.66390450108212606</v>
      </c>
      <c r="D110" s="86">
        <f t="shared" si="7"/>
        <v>7.581526359969005E-3</v>
      </c>
      <c r="E110" s="86">
        <f t="shared" si="19"/>
        <v>0.62457976589010866</v>
      </c>
      <c r="F110" s="88">
        <f t="shared" si="8"/>
        <v>1.0629619102949557</v>
      </c>
      <c r="H110" s="113">
        <f t="shared" si="31"/>
        <v>0.98000000000000054</v>
      </c>
      <c r="I110" s="116">
        <f t="shared" si="9"/>
        <v>0.60812656242474084</v>
      </c>
      <c r="J110" s="116">
        <f t="shared" si="10"/>
        <v>8.1175115025184721E-3</v>
      </c>
      <c r="K110" s="86">
        <f t="shared" si="11"/>
        <v>0.81668622016200398</v>
      </c>
      <c r="L110" s="88">
        <f t="shared" si="21"/>
        <v>0.74462694167180676</v>
      </c>
      <c r="N110" s="113">
        <f t="shared" si="32"/>
        <v>0.98000000000000054</v>
      </c>
      <c r="O110" s="124">
        <f t="shared" si="12"/>
        <v>0.59952894944455248</v>
      </c>
      <c r="P110" s="124">
        <f t="shared" si="13"/>
        <v>7.8070049750558011E-3</v>
      </c>
      <c r="Q110" s="86">
        <f t="shared" si="35"/>
        <v>0.73985449115279955</v>
      </c>
      <c r="R110" s="88">
        <f t="shared" si="23"/>
        <v>0.81033359479970213</v>
      </c>
      <c r="T110" s="113">
        <f t="shared" si="33"/>
        <v>0.98000000000000054</v>
      </c>
      <c r="U110" s="124">
        <f t="shared" si="14"/>
        <v>0.64274284171531282</v>
      </c>
      <c r="V110" s="124">
        <f t="shared" si="15"/>
        <v>7.6715570880458422E-3</v>
      </c>
      <c r="W110" s="86">
        <f t="shared" si="36"/>
        <v>0.68097667204005152</v>
      </c>
      <c r="X110" s="88">
        <f t="shared" si="25"/>
        <v>0.94385441984348917</v>
      </c>
      <c r="Z110" s="113">
        <f t="shared" si="34"/>
        <v>0.98000000000000054</v>
      </c>
      <c r="AA110" s="124">
        <f t="shared" si="16"/>
        <v>0.69459893551907137</v>
      </c>
      <c r="AB110" s="124">
        <f t="shared" si="17"/>
        <v>8.6177140710019581E-3</v>
      </c>
      <c r="AC110" s="86">
        <f t="shared" si="37"/>
        <v>0.87475631768421247</v>
      </c>
      <c r="AD110" s="88">
        <f t="shared" si="27"/>
        <v>0.79404849267956013</v>
      </c>
    </row>
    <row r="111" spans="2:30" ht="15.75" thickBot="1" x14ac:dyDescent="0.25">
      <c r="B111" s="113">
        <f t="shared" si="18"/>
        <v>1.0000000000000004</v>
      </c>
      <c r="C111" s="86">
        <f t="shared" si="6"/>
        <v>0.67055572432408161</v>
      </c>
      <c r="D111" s="86">
        <f t="shared" si="7"/>
        <v>7.4314894549295562E-3</v>
      </c>
      <c r="E111" s="86">
        <f t="shared" si="19"/>
        <v>0.63201125534503821</v>
      </c>
      <c r="F111" s="88">
        <f t="shared" si="8"/>
        <v>1.060986997704654</v>
      </c>
      <c r="H111" s="113">
        <f t="shared" si="31"/>
        <v>1.0000000000000004</v>
      </c>
      <c r="I111" s="116">
        <f t="shared" si="9"/>
        <v>0.62675378908348778</v>
      </c>
      <c r="J111" s="116">
        <f t="shared" si="10"/>
        <v>7.6087210385897414E-3</v>
      </c>
      <c r="K111" s="86">
        <f t="shared" si="11"/>
        <v>0.82429494120059377</v>
      </c>
      <c r="L111" s="88">
        <f t="shared" si="21"/>
        <v>0.76035137152560306</v>
      </c>
      <c r="N111" s="113">
        <f t="shared" si="32"/>
        <v>1.0000000000000004</v>
      </c>
      <c r="O111" s="124">
        <f t="shared" si="12"/>
        <v>0.61069456836664904</v>
      </c>
      <c r="P111" s="124">
        <f t="shared" si="13"/>
        <v>7.5059593392864431E-3</v>
      </c>
      <c r="Q111" s="86">
        <f t="shared" si="35"/>
        <v>0.74736045049208599</v>
      </c>
      <c r="R111" s="88">
        <f t="shared" si="23"/>
        <v>0.81713524975070362</v>
      </c>
      <c r="T111" s="113">
        <f t="shared" si="33"/>
        <v>1.0000000000000004</v>
      </c>
      <c r="U111" s="124">
        <f t="shared" si="14"/>
        <v>0.65013870959715403</v>
      </c>
      <c r="V111" s="124">
        <f t="shared" si="15"/>
        <v>7.461213668343865E-3</v>
      </c>
      <c r="W111" s="86">
        <f t="shared" si="36"/>
        <v>0.68843788570839537</v>
      </c>
      <c r="X111" s="88">
        <f t="shared" si="25"/>
        <v>0.94436800050329617</v>
      </c>
      <c r="Z111" s="113">
        <f t="shared" si="34"/>
        <v>1.0000000000000004</v>
      </c>
      <c r="AA111" s="124">
        <f t="shared" si="16"/>
        <v>0.7180652172202856</v>
      </c>
      <c r="AB111" s="124">
        <f t="shared" si="17"/>
        <v>7.7751268860210693E-3</v>
      </c>
      <c r="AC111" s="86">
        <f t="shared" si="37"/>
        <v>0.88253144457023358</v>
      </c>
      <c r="AD111" s="88">
        <f t="shared" si="27"/>
        <v>0.8136426431467968</v>
      </c>
    </row>
    <row r="112" spans="2:30" ht="15.75" thickBot="1" x14ac:dyDescent="0.25">
      <c r="B112" s="113">
        <f t="shared" si="18"/>
        <v>1.0200000000000005</v>
      </c>
      <c r="C112" s="86">
        <f t="shared" si="6"/>
        <v>0.6770752445086744</v>
      </c>
      <c r="D112" s="86">
        <f t="shared" si="7"/>
        <v>7.2844235155158929E-3</v>
      </c>
      <c r="E112" s="86">
        <f t="shared" si="19"/>
        <v>0.63929567886055416</v>
      </c>
      <c r="F112" s="88">
        <f t="shared" si="8"/>
        <v>1.0590956061449632</v>
      </c>
      <c r="H112" s="113">
        <f t="shared" si="31"/>
        <v>1.0200000000000005</v>
      </c>
      <c r="I112" s="116">
        <f t="shared" si="9"/>
        <v>0.64501222019514326</v>
      </c>
      <c r="J112" s="116">
        <f t="shared" si="10"/>
        <v>7.1089553334908783E-3</v>
      </c>
      <c r="K112" s="86">
        <f t="shared" si="11"/>
        <v>0.83140389653408464</v>
      </c>
      <c r="L112" s="88">
        <f t="shared" si="21"/>
        <v>0.77581091799549917</v>
      </c>
      <c r="N112" s="113">
        <f t="shared" si="32"/>
        <v>1.0200000000000005</v>
      </c>
      <c r="O112" s="124">
        <f t="shared" si="12"/>
        <v>0.62163912989416903</v>
      </c>
      <c r="P112" s="124">
        <f t="shared" si="13"/>
        <v>7.2106945573428673E-3</v>
      </c>
      <c r="Q112" s="86">
        <f t="shared" si="35"/>
        <v>0.7545711450494289</v>
      </c>
      <c r="R112" s="88">
        <f t="shared" si="23"/>
        <v>0.82383103829586268</v>
      </c>
      <c r="T112" s="113">
        <f t="shared" si="33"/>
        <v>1.0200000000000005</v>
      </c>
      <c r="U112" s="124">
        <f t="shared" si="14"/>
        <v>0.65738813964942677</v>
      </c>
      <c r="V112" s="124">
        <f t="shared" si="15"/>
        <v>7.2549950449647526E-3</v>
      </c>
      <c r="W112" s="86">
        <f t="shared" si="36"/>
        <v>0.69569288075336011</v>
      </c>
      <c r="X112" s="88">
        <f t="shared" si="25"/>
        <v>0.94494015654946273</v>
      </c>
      <c r="Z112" s="113">
        <f t="shared" si="34"/>
        <v>1.0200000000000005</v>
      </c>
      <c r="AA112" s="124">
        <f t="shared" si="16"/>
        <v>0.74106598469463969</v>
      </c>
      <c r="AB112" s="124">
        <f t="shared" si="17"/>
        <v>6.9442072494789444E-3</v>
      </c>
      <c r="AC112" s="86">
        <f t="shared" si="37"/>
        <v>0.88947565181971255</v>
      </c>
      <c r="AD112" s="88">
        <f t="shared" si="27"/>
        <v>0.83314926403949063</v>
      </c>
    </row>
    <row r="113" spans="2:30" ht="15.75" thickBot="1" x14ac:dyDescent="0.25">
      <c r="B113" s="113">
        <f t="shared" si="18"/>
        <v>1.0400000000000005</v>
      </c>
      <c r="C113" s="86">
        <f t="shared" si="6"/>
        <v>0.6834656725532483</v>
      </c>
      <c r="D113" s="86">
        <f t="shared" si="7"/>
        <v>7.1402696427667238E-3</v>
      </c>
      <c r="E113" s="86">
        <f t="shared" si="19"/>
        <v>0.64643594850332087</v>
      </c>
      <c r="F113" s="88">
        <f t="shared" si="8"/>
        <v>1.0572828973012123</v>
      </c>
      <c r="H113" s="113">
        <f t="shared" si="31"/>
        <v>1.0400000000000005</v>
      </c>
      <c r="I113" s="116">
        <f t="shared" si="9"/>
        <v>0.66283342163376469</v>
      </c>
      <c r="J113" s="116">
        <f t="shared" si="10"/>
        <v>6.6201186668854006E-3</v>
      </c>
      <c r="K113" s="86">
        <f t="shared" si="11"/>
        <v>0.83802401520097003</v>
      </c>
      <c r="L113" s="88">
        <f t="shared" si="21"/>
        <v>0.79094800341110494</v>
      </c>
      <c r="N113" s="113">
        <f t="shared" si="32"/>
        <v>1.0400000000000005</v>
      </c>
      <c r="O113" s="124">
        <f t="shared" si="12"/>
        <v>0.63235411566250754</v>
      </c>
      <c r="P113" s="124">
        <f t="shared" si="13"/>
        <v>6.9214499941335052E-3</v>
      </c>
      <c r="Q113" s="86">
        <f t="shared" si="35"/>
        <v>0.76149259504356237</v>
      </c>
      <c r="R113" s="88">
        <f t="shared" si="23"/>
        <v>0.83041400504535801</v>
      </c>
      <c r="T113" s="113">
        <f t="shared" si="33"/>
        <v>1.0400000000000005</v>
      </c>
      <c r="U113" s="124">
        <f t="shared" si="14"/>
        <v>0.66449132359206742</v>
      </c>
      <c r="V113" s="124">
        <f t="shared" si="15"/>
        <v>7.0528982811144418E-3</v>
      </c>
      <c r="W113" s="86">
        <f t="shared" si="36"/>
        <v>0.70274577903447455</v>
      </c>
      <c r="X113" s="88">
        <f t="shared" si="25"/>
        <v>0.94556430421401294</v>
      </c>
      <c r="Z113" s="113">
        <f t="shared" si="34"/>
        <v>1.0400000000000005</v>
      </c>
      <c r="AA113" s="124">
        <f t="shared" si="16"/>
        <v>0.76332576139284336</v>
      </c>
      <c r="AB113" s="124">
        <f t="shared" si="17"/>
        <v>6.1348579668052882E-3</v>
      </c>
      <c r="AC113" s="86">
        <f t="shared" si="37"/>
        <v>0.89561050978651779</v>
      </c>
      <c r="AD113" s="88">
        <f t="shared" si="27"/>
        <v>0.85229656536164755</v>
      </c>
    </row>
    <row r="114" spans="2:30" ht="15.75" thickBot="1" x14ac:dyDescent="0.25">
      <c r="B114" s="113">
        <f t="shared" si="18"/>
        <v>1.0600000000000005</v>
      </c>
      <c r="C114" s="86">
        <f t="shared" si="6"/>
        <v>0.68972956747022052</v>
      </c>
      <c r="D114" s="86">
        <f t="shared" si="7"/>
        <v>6.9989701087353889E-3</v>
      </c>
      <c r="E114" s="86">
        <f t="shared" si="19"/>
        <v>0.65343491861205627</v>
      </c>
      <c r="F114" s="88">
        <f t="shared" si="8"/>
        <v>1.0555443974975454</v>
      </c>
      <c r="H114" s="113">
        <f t="shared" si="31"/>
        <v>1.0600000000000005</v>
      </c>
      <c r="I114" s="116">
        <f t="shared" si="9"/>
        <v>0.6801532936265019</v>
      </c>
      <c r="J114" s="116">
        <f t="shared" si="10"/>
        <v>6.1440084823970514E-3</v>
      </c>
      <c r="K114" s="86">
        <f t="shared" si="11"/>
        <v>0.84416802368336707</v>
      </c>
      <c r="L114" s="88">
        <f t="shared" si="21"/>
        <v>0.8057084307206781</v>
      </c>
      <c r="N114" s="113">
        <f t="shared" si="32"/>
        <v>1.0600000000000005</v>
      </c>
      <c r="O114" s="124">
        <f t="shared" si="12"/>
        <v>0.6428318901125154</v>
      </c>
      <c r="P114" s="124">
        <f t="shared" si="13"/>
        <v>6.6384413185966371E-3</v>
      </c>
      <c r="Q114" s="86">
        <f t="shared" si="35"/>
        <v>0.76813103636215896</v>
      </c>
      <c r="R114" s="88">
        <f t="shared" si="23"/>
        <v>0.83687790192275546</v>
      </c>
      <c r="T114" s="113">
        <f t="shared" si="33"/>
        <v>1.0600000000000005</v>
      </c>
      <c r="U114" s="124">
        <f t="shared" si="14"/>
        <v>0.67144861990845217</v>
      </c>
      <c r="V114" s="124">
        <f t="shared" si="15"/>
        <v>6.8549155919204888E-3</v>
      </c>
      <c r="W114" s="86">
        <f t="shared" si="36"/>
        <v>0.70960069462639508</v>
      </c>
      <c r="X114" s="88">
        <f t="shared" si="25"/>
        <v>0.94623444564406745</v>
      </c>
      <c r="Z114" s="113">
        <f t="shared" si="34"/>
        <v>1.0600000000000005</v>
      </c>
      <c r="AA114" s="124">
        <f t="shared" si="16"/>
        <v>0.78458071582955968</v>
      </c>
      <c r="AB114" s="124">
        <f t="shared" si="17"/>
        <v>5.3567567424959916E-3</v>
      </c>
      <c r="AC114" s="86">
        <f t="shared" si="37"/>
        <v>0.90096726652901382</v>
      </c>
      <c r="AD114" s="88">
        <f t="shared" si="27"/>
        <v>0.870820444844978</v>
      </c>
    </row>
    <row r="115" spans="2:30" ht="15.75" thickBot="1" x14ac:dyDescent="0.25">
      <c r="B115" s="113">
        <f t="shared" si="18"/>
        <v>1.0800000000000005</v>
      </c>
      <c r="C115" s="86">
        <f t="shared" si="6"/>
        <v>0.69586943740774099</v>
      </c>
      <c r="D115" s="86">
        <f t="shared" si="7"/>
        <v>6.8604683330037424E-3</v>
      </c>
      <c r="E115" s="86">
        <f t="shared" si="19"/>
        <v>0.66029538694505996</v>
      </c>
      <c r="F115" s="88">
        <f t="shared" si="8"/>
        <v>1.0538759639489061</v>
      </c>
      <c r="H115" s="113">
        <f t="shared" si="31"/>
        <v>1.0800000000000005</v>
      </c>
      <c r="I115" s="116">
        <f t="shared" si="9"/>
        <v>0.69691280185586568</v>
      </c>
      <c r="J115" s="116">
        <f t="shared" si="10"/>
        <v>5.6822946882186644E-3</v>
      </c>
      <c r="K115" s="86">
        <f t="shared" si="11"/>
        <v>0.84985031837158576</v>
      </c>
      <c r="L115" s="88">
        <f t="shared" si="21"/>
        <v>0.82004182005983528</v>
      </c>
      <c r="N115" s="113">
        <f t="shared" si="32"/>
        <v>1.0800000000000005</v>
      </c>
      <c r="O115" s="124">
        <f t="shared" si="12"/>
        <v>0.65306568915400409</v>
      </c>
      <c r="P115" s="124">
        <f t="shared" si="13"/>
        <v>6.3618607647590673E-3</v>
      </c>
      <c r="Q115" s="86">
        <f t="shared" si="35"/>
        <v>0.77449289712691805</v>
      </c>
      <c r="R115" s="88">
        <f t="shared" si="23"/>
        <v>0.84321714450401808</v>
      </c>
      <c r="T115" s="113">
        <f t="shared" si="33"/>
        <v>1.0800000000000005</v>
      </c>
      <c r="U115" s="124">
        <f t="shared" si="14"/>
        <v>0.67826054341831743</v>
      </c>
      <c r="V115" s="124">
        <f t="shared" si="15"/>
        <v>6.6610346445816291E-3</v>
      </c>
      <c r="W115" s="86">
        <f t="shared" si="36"/>
        <v>0.71626172927097675</v>
      </c>
      <c r="X115" s="88">
        <f t="shared" si="25"/>
        <v>0.94694511196160436</v>
      </c>
      <c r="Z115" s="113">
        <f t="shared" si="34"/>
        <v>1.0800000000000005</v>
      </c>
      <c r="AA115" s="124">
        <f t="shared" si="16"/>
        <v>0.80458950559788056</v>
      </c>
      <c r="AB115" s="124">
        <f t="shared" si="17"/>
        <v>4.6189717185790491E-3</v>
      </c>
      <c r="AC115" s="86">
        <f t="shared" si="37"/>
        <v>0.90558623824759288</v>
      </c>
      <c r="AD115" s="88">
        <f t="shared" si="27"/>
        <v>0.88847364460269196</v>
      </c>
    </row>
    <row r="116" spans="2:30" ht="15.75" thickBot="1" x14ac:dyDescent="0.25">
      <c r="B116" s="113">
        <f t="shared" si="18"/>
        <v>1.1000000000000005</v>
      </c>
      <c r="C116" s="86">
        <f t="shared" si="6"/>
        <v>0.70188774066882498</v>
      </c>
      <c r="D116" s="86">
        <f t="shared" si="7"/>
        <v>6.7247088596825867E-3</v>
      </c>
      <c r="E116" s="86">
        <f t="shared" si="19"/>
        <v>0.66702009580474253</v>
      </c>
      <c r="F116" s="88">
        <f t="shared" si="8"/>
        <v>1.0522737546940255</v>
      </c>
      <c r="H116" s="113">
        <f t="shared" si="31"/>
        <v>1.1000000000000005</v>
      </c>
      <c r="I116" s="116">
        <f t="shared" si="9"/>
        <v>0.71305863091948418</v>
      </c>
      <c r="J116" s="116">
        <f t="shared" si="10"/>
        <v>5.2365008567178215E-3</v>
      </c>
      <c r="K116" s="86">
        <f t="shared" si="11"/>
        <v>0.85508681922830354</v>
      </c>
      <c r="L116" s="88">
        <f t="shared" si="21"/>
        <v>0.83390202595217577</v>
      </c>
      <c r="N116" s="113">
        <f t="shared" si="32"/>
        <v>1.1000000000000005</v>
      </c>
      <c r="O116" s="124">
        <f t="shared" si="12"/>
        <v>0.66304960584399342</v>
      </c>
      <c r="P116" s="124">
        <f t="shared" si="13"/>
        <v>6.0918774749684299E-3</v>
      </c>
      <c r="Q116" s="86">
        <f t="shared" si="35"/>
        <v>0.78058477460188647</v>
      </c>
      <c r="R116" s="88">
        <f t="shared" si="23"/>
        <v>0.849426772616929</v>
      </c>
      <c r="T116" s="113">
        <f t="shared" si="33"/>
        <v>1.1000000000000005</v>
      </c>
      <c r="U116" s="124">
        <f t="shared" si="14"/>
        <v>0.68492775529734085</v>
      </c>
      <c r="V116" s="124">
        <f t="shared" si="15"/>
        <v>6.4712388456540839E-3</v>
      </c>
      <c r="W116" s="86">
        <f t="shared" si="36"/>
        <v>0.72273296811663079</v>
      </c>
      <c r="X116" s="88">
        <f t="shared" si="25"/>
        <v>0.94769131271566798</v>
      </c>
      <c r="Z116" s="113">
        <f t="shared" si="34"/>
        <v>1.1000000000000005</v>
      </c>
      <c r="AA116" s="124">
        <f t="shared" si="16"/>
        <v>0.82314371888637927</v>
      </c>
      <c r="AB116" s="124">
        <f t="shared" si="17"/>
        <v>3.9295779637244111E-3</v>
      </c>
      <c r="AC116" s="86">
        <f t="shared" si="37"/>
        <v>0.90951581621131727</v>
      </c>
      <c r="AD116" s="88">
        <f t="shared" si="27"/>
        <v>0.90503507934064309</v>
      </c>
    </row>
    <row r="117" spans="2:30" ht="15.75" thickBot="1" x14ac:dyDescent="0.25">
      <c r="B117" s="113">
        <f t="shared" si="18"/>
        <v>1.1200000000000006</v>
      </c>
      <c r="C117" s="86">
        <f t="shared" si="6"/>
        <v>0.70778688670946777</v>
      </c>
      <c r="D117" s="86">
        <f t="shared" si="7"/>
        <v>6.5916373348871285E-3</v>
      </c>
      <c r="E117" s="86">
        <f t="shared" si="19"/>
        <v>0.67361173313962963</v>
      </c>
      <c r="F117" s="88">
        <f t="shared" si="8"/>
        <v>1.0507342017493542</v>
      </c>
      <c r="H117" s="113">
        <f t="shared" si="31"/>
        <v>1.1200000000000006</v>
      </c>
      <c r="I117" s="116">
        <f t="shared" si="9"/>
        <v>0.72854374625874763</v>
      </c>
      <c r="J117" s="116">
        <f t="shared" si="10"/>
        <v>4.8079877209056387E-3</v>
      </c>
      <c r="K117" s="86">
        <f t="shared" si="11"/>
        <v>0.85989480694920917</v>
      </c>
      <c r="L117" s="88">
        <f t="shared" si="21"/>
        <v>0.84724752419836402</v>
      </c>
      <c r="N117" s="113">
        <f t="shared" si="32"/>
        <v>1.1200000000000006</v>
      </c>
      <c r="O117" s="124">
        <f t="shared" si="12"/>
        <v>0.67277857326987045</v>
      </c>
      <c r="P117" s="124">
        <f t="shared" si="13"/>
        <v>5.8286379203378296E-3</v>
      </c>
      <c r="Q117" s="86">
        <f t="shared" si="35"/>
        <v>0.7864134125222243</v>
      </c>
      <c r="R117" s="88">
        <f t="shared" si="23"/>
        <v>0.8555024145787411</v>
      </c>
      <c r="T117" s="113">
        <f t="shared" si="33"/>
        <v>1.1200000000000006</v>
      </c>
      <c r="U117" s="124">
        <f t="shared" si="14"/>
        <v>0.69145105352435376</v>
      </c>
      <c r="V117" s="124">
        <f t="shared" si="15"/>
        <v>6.2855076160323103E-3</v>
      </c>
      <c r="W117" s="86">
        <f t="shared" si="36"/>
        <v>0.7290184757326631</v>
      </c>
      <c r="X117" s="88">
        <f t="shared" si="25"/>
        <v>0.94846849091094143</v>
      </c>
      <c r="Z117" s="113">
        <f t="shared" si="34"/>
        <v>1.1200000000000006</v>
      </c>
      <c r="AA117" s="124">
        <f t="shared" si="16"/>
        <v>0.84007711763043158</v>
      </c>
      <c r="AB117" s="124">
        <f t="shared" si="17"/>
        <v>3.2953023902572522E-3</v>
      </c>
      <c r="AC117" s="86">
        <f t="shared" si="37"/>
        <v>0.91281111860157449</v>
      </c>
      <c r="AD117" s="88">
        <f t="shared" si="27"/>
        <v>0.92031867328416062</v>
      </c>
    </row>
    <row r="118" spans="2:30" ht="15.75" thickBot="1" x14ac:dyDescent="0.25">
      <c r="B118" s="113">
        <f t="shared" si="18"/>
        <v>1.1400000000000006</v>
      </c>
      <c r="C118" s="86">
        <f t="shared" si="6"/>
        <v>0.713569237116223</v>
      </c>
      <c r="D118" s="86">
        <f t="shared" si="7"/>
        <v>6.4612004846764017E-3</v>
      </c>
      <c r="E118" s="86">
        <f t="shared" si="19"/>
        <v>0.68007293362430599</v>
      </c>
      <c r="F118" s="88">
        <f t="shared" si="8"/>
        <v>1.0492539870884223</v>
      </c>
      <c r="H118" s="113">
        <f t="shared" si="31"/>
        <v>1.1400000000000006</v>
      </c>
      <c r="I118" s="116">
        <f t="shared" si="9"/>
        <v>0.74332785260348444</v>
      </c>
      <c r="J118" s="116">
        <f t="shared" si="10"/>
        <v>4.3979393191901405E-3</v>
      </c>
      <c r="K118" s="86">
        <f t="shared" si="11"/>
        <v>0.86429274626839936</v>
      </c>
      <c r="L118" s="88">
        <f t="shared" si="21"/>
        <v>0.86004175762531487</v>
      </c>
      <c r="N118" s="113">
        <f t="shared" si="32"/>
        <v>1.1400000000000006</v>
      </c>
      <c r="O118" s="124">
        <f t="shared" si="12"/>
        <v>0.68224834483522423</v>
      </c>
      <c r="P118" s="124">
        <f t="shared" si="13"/>
        <v>5.5722663932175585E-3</v>
      </c>
      <c r="Q118" s="86">
        <f t="shared" si="35"/>
        <v>0.7919856789154418</v>
      </c>
      <c r="R118" s="88">
        <f t="shared" si="23"/>
        <v>0.86144025453781725</v>
      </c>
      <c r="T118" s="113">
        <f t="shared" si="33"/>
        <v>1.1400000000000006</v>
      </c>
      <c r="U118" s="124">
        <f t="shared" si="14"/>
        <v>0.69783136373856225</v>
      </c>
      <c r="V118" s="124">
        <f t="shared" si="15"/>
        <v>6.1038166541396511E-3</v>
      </c>
      <c r="W118" s="86">
        <f t="shared" si="36"/>
        <v>0.73512229238680271</v>
      </c>
      <c r="X118" s="88">
        <f t="shared" si="25"/>
        <v>0.94927248291279009</v>
      </c>
      <c r="Z118" s="113">
        <f t="shared" si="34"/>
        <v>1.1400000000000006</v>
      </c>
      <c r="AA118" s="124">
        <f t="shared" si="16"/>
        <v>0.85527289298548204</v>
      </c>
      <c r="AB118" s="124">
        <f t="shared" si="17"/>
        <v>2.7212257812955711E-3</v>
      </c>
      <c r="AC118" s="86">
        <f t="shared" si="37"/>
        <v>0.91553234438287001</v>
      </c>
      <c r="AD118" s="88">
        <f t="shared" si="27"/>
        <v>0.9341809693921771</v>
      </c>
    </row>
    <row r="119" spans="2:30" ht="15.75" thickBot="1" x14ac:dyDescent="0.25">
      <c r="B119" s="113">
        <f t="shared" si="18"/>
        <v>1.1600000000000006</v>
      </c>
      <c r="C119" s="86">
        <f t="shared" si="6"/>
        <v>0.71923710656372175</v>
      </c>
      <c r="D119" s="86">
        <f t="shared" si="7"/>
        <v>6.3333460934459733E-3</v>
      </c>
      <c r="E119" s="86">
        <f t="shared" si="19"/>
        <v>0.68640627971775192</v>
      </c>
      <c r="F119" s="88">
        <f t="shared" si="8"/>
        <v>1.0478300211056777</v>
      </c>
      <c r="H119" s="113">
        <f t="shared" si="31"/>
        <v>1.1600000000000006</v>
      </c>
      <c r="I119" s="116">
        <f t="shared" si="9"/>
        <v>0.75737773932051466</v>
      </c>
      <c r="J119" s="116">
        <f t="shared" si="10"/>
        <v>4.0073520817337765E-3</v>
      </c>
      <c r="K119" s="86">
        <f t="shared" si="11"/>
        <v>0.86830009835013311</v>
      </c>
      <c r="L119" s="88">
        <f t="shared" si="21"/>
        <v>0.87225343030550928</v>
      </c>
      <c r="N119" s="113">
        <f t="shared" si="32"/>
        <v>1.1600000000000006</v>
      </c>
      <c r="O119" s="124">
        <f t="shared" si="12"/>
        <v>0.69145547215216607</v>
      </c>
      <c r="P119" s="124">
        <f t="shared" si="13"/>
        <v>5.3228655663265139E-3</v>
      </c>
      <c r="Q119" s="86">
        <f t="shared" si="35"/>
        <v>0.79730854448176836</v>
      </c>
      <c r="R119" s="88">
        <f t="shared" si="23"/>
        <v>0.86723700246006485</v>
      </c>
      <c r="T119" s="113">
        <f t="shared" si="33"/>
        <v>1.1600000000000006</v>
      </c>
      <c r="U119" s="124">
        <f t="shared" si="14"/>
        <v>0.70406973049037147</v>
      </c>
      <c r="V119" s="124">
        <f t="shared" si="15"/>
        <v>5.9261381878074285E-3</v>
      </c>
      <c r="W119" s="86">
        <f t="shared" si="36"/>
        <v>0.74104843057461012</v>
      </c>
      <c r="X119" s="88">
        <f t="shared" si="25"/>
        <v>0.95009948262684352</v>
      </c>
      <c r="Z119" s="113">
        <f t="shared" si="34"/>
        <v>1.1600000000000006</v>
      </c>
      <c r="AA119" s="124">
        <f t="shared" si="16"/>
        <v>0.86866824060470438</v>
      </c>
      <c r="AB119" s="124">
        <f t="shared" si="17"/>
        <v>2.2105688073010069E-3</v>
      </c>
      <c r="AC119" s="86">
        <f t="shared" si="37"/>
        <v>0.91774291319017098</v>
      </c>
      <c r="AD119" s="88">
        <f t="shared" si="27"/>
        <v>0.94652677576678002</v>
      </c>
    </row>
    <row r="120" spans="2:30" ht="15.75" thickBot="1" x14ac:dyDescent="0.25">
      <c r="B120" s="113">
        <f t="shared" si="18"/>
        <v>1.1800000000000006</v>
      </c>
      <c r="C120" s="86">
        <f t="shared" si="6"/>
        <v>0.72479276375257984</v>
      </c>
      <c r="D120" s="86">
        <f t="shared" si="7"/>
        <v>6.2080229827636028E-3</v>
      </c>
      <c r="E120" s="86">
        <f t="shared" si="19"/>
        <v>0.69261430270051549</v>
      </c>
      <c r="F120" s="88">
        <f t="shared" si="8"/>
        <v>1.0464594232700652</v>
      </c>
      <c r="H120" s="113">
        <f t="shared" si="31"/>
        <v>1.1800000000000006</v>
      </c>
      <c r="I120" s="116">
        <f t="shared" si="9"/>
        <v>0.77066750573532772</v>
      </c>
      <c r="J120" s="116">
        <f t="shared" si="10"/>
        <v>3.6370270834756155E-3</v>
      </c>
      <c r="K120" s="86">
        <f t="shared" si="11"/>
        <v>0.87193712543360868</v>
      </c>
      <c r="L120" s="88">
        <f t="shared" si="21"/>
        <v>0.88385674064753206</v>
      </c>
      <c r="N120" s="113">
        <f t="shared" si="32"/>
        <v>1.1800000000000006</v>
      </c>
      <c r="O120" s="124">
        <f t="shared" si="12"/>
        <v>0.70039728074843222</v>
      </c>
      <c r="P120" s="124">
        <f t="shared" si="13"/>
        <v>5.0805171130353724E-3</v>
      </c>
      <c r="Q120" s="86">
        <f t="shared" si="35"/>
        <v>0.80238906159480372</v>
      </c>
      <c r="R120" s="88">
        <f t="shared" si="23"/>
        <v>0.87288986636525701</v>
      </c>
      <c r="T120" s="113">
        <f t="shared" si="33"/>
        <v>1.1800000000000006</v>
      </c>
      <c r="U120" s="124">
        <f t="shared" si="14"/>
        <v>0.71016730887049362</v>
      </c>
      <c r="V120" s="124">
        <f t="shared" si="15"/>
        <v>5.7524412152887162E-3</v>
      </c>
      <c r="W120" s="86">
        <f t="shared" si="36"/>
        <v>0.74680087178989885</v>
      </c>
      <c r="X120" s="88">
        <f t="shared" si="25"/>
        <v>0.95094600943407637</v>
      </c>
      <c r="Z120" s="113">
        <f t="shared" si="34"/>
        <v>1.1800000000000006</v>
      </c>
      <c r="AA120" s="124">
        <f t="shared" si="16"/>
        <v>0.88025575345595009</v>
      </c>
      <c r="AB120" s="124">
        <f t="shared" si="17"/>
        <v>1.764583770408504E-3</v>
      </c>
      <c r="AC120" s="86">
        <f t="shared" si="37"/>
        <v>0.91950749696057954</v>
      </c>
      <c r="AD120" s="88">
        <f t="shared" si="27"/>
        <v>0.95731220937906913</v>
      </c>
    </row>
    <row r="121" spans="2:30" ht="15.75" thickBot="1" x14ac:dyDescent="0.25">
      <c r="B121" s="113">
        <f t="shared" si="18"/>
        <v>1.2000000000000006</v>
      </c>
      <c r="C121" s="86">
        <f t="shared" si="6"/>
        <v>0.73023843232813834</v>
      </c>
      <c r="D121" s="86">
        <f t="shared" si="7"/>
        <v>6.085180990637872E-3</v>
      </c>
      <c r="E121" s="86">
        <f t="shared" si="19"/>
        <v>0.69869948369115331</v>
      </c>
      <c r="F121" s="88">
        <f t="shared" si="8"/>
        <v>1.0451395047129106</v>
      </c>
      <c r="H121" s="113">
        <f t="shared" si="31"/>
        <v>1.2000000000000006</v>
      </c>
      <c r="I121" s="116">
        <f t="shared" si="9"/>
        <v>0.78317866243766832</v>
      </c>
      <c r="J121" s="116">
        <f t="shared" si="10"/>
        <v>3.2875656124318003E-3</v>
      </c>
      <c r="K121" s="86">
        <f t="shared" si="11"/>
        <v>0.8752246910460405</v>
      </c>
      <c r="L121" s="88">
        <f t="shared" si="21"/>
        <v>0.89483154491635541</v>
      </c>
      <c r="N121" s="113">
        <f t="shared" si="32"/>
        <v>1.2000000000000006</v>
      </c>
      <c r="O121" s="124">
        <f t="shared" si="12"/>
        <v>0.70907184380055999</v>
      </c>
      <c r="P121" s="124">
        <f t="shared" si="13"/>
        <v>4.8452823831938927E-3</v>
      </c>
      <c r="Q121" s="86">
        <f t="shared" si="35"/>
        <v>0.80723434397799765</v>
      </c>
      <c r="R121" s="88">
        <f t="shared" si="23"/>
        <v>0.87839652647371358</v>
      </c>
      <c r="T121" s="113">
        <f t="shared" si="33"/>
        <v>1.2000000000000006</v>
      </c>
      <c r="U121" s="124">
        <f t="shared" si="14"/>
        <v>0.7161253565029515</v>
      </c>
      <c r="V121" s="124">
        <f t="shared" si="15"/>
        <v>5.5826917358246858E-3</v>
      </c>
      <c r="W121" s="86">
        <f t="shared" si="36"/>
        <v>0.75238356352572355</v>
      </c>
      <c r="X121" s="88">
        <f t="shared" si="25"/>
        <v>0.95180887943263481</v>
      </c>
      <c r="Z121" s="113">
        <f t="shared" si="34"/>
        <v>1.2000000000000006</v>
      </c>
      <c r="AA121" s="124">
        <f t="shared" si="16"/>
        <v>0.89008140245339318</v>
      </c>
      <c r="AB121" s="124">
        <f t="shared" si="17"/>
        <v>1.3825654667973823E-3</v>
      </c>
      <c r="AC121" s="86">
        <f t="shared" si="37"/>
        <v>0.92089006242737692</v>
      </c>
      <c r="AD121" s="88">
        <f t="shared" si="27"/>
        <v>0.96654469275868271</v>
      </c>
    </row>
    <row r="122" spans="2:30" ht="15.75" thickBot="1" x14ac:dyDescent="0.25">
      <c r="B122" s="113">
        <f t="shared" si="18"/>
        <v>1.2200000000000006</v>
      </c>
      <c r="C122" s="86">
        <f t="shared" si="6"/>
        <v>0.73557629178046358</v>
      </c>
      <c r="D122" s="86">
        <f t="shared" si="7"/>
        <v>5.9647709512100971E-3</v>
      </c>
      <c r="E122" s="86">
        <f t="shared" si="19"/>
        <v>0.70466425464236337</v>
      </c>
      <c r="F122" s="88">
        <f t="shared" si="8"/>
        <v>1.0438677525281723</v>
      </c>
      <c r="H122" s="113">
        <f t="shared" si="31"/>
        <v>1.2200000000000006</v>
      </c>
      <c r="I122" s="116">
        <f t="shared" si="9"/>
        <v>0.79490010768926045</v>
      </c>
      <c r="J122" s="116">
        <f t="shared" si="10"/>
        <v>2.9593681196304917E-3</v>
      </c>
      <c r="K122" s="86">
        <f t="shared" si="11"/>
        <v>0.87818405916567099</v>
      </c>
      <c r="L122" s="88">
        <f t="shared" si="21"/>
        <v>0.90516344426072204</v>
      </c>
      <c r="N122" s="113">
        <f t="shared" si="32"/>
        <v>1.2200000000000006</v>
      </c>
      <c r="O122" s="124">
        <f t="shared" si="12"/>
        <v>0.71747795410594539</v>
      </c>
      <c r="P122" s="124">
        <f t="shared" si="13"/>
        <v>4.6172031288345414E-3</v>
      </c>
      <c r="Q122" s="86">
        <f t="shared" si="35"/>
        <v>0.81185154710683216</v>
      </c>
      <c r="R122" s="88">
        <f t="shared" si="23"/>
        <v>0.88375511097170079</v>
      </c>
      <c r="T122" s="113">
        <f t="shared" si="33"/>
        <v>1.2200000000000006</v>
      </c>
      <c r="U122" s="124">
        <f t="shared" si="14"/>
        <v>0.72194522588843957</v>
      </c>
      <c r="V122" s="124">
        <f t="shared" si="15"/>
        <v>5.416852970156376E-3</v>
      </c>
      <c r="W122" s="86">
        <f t="shared" si="36"/>
        <v>0.75780041649587992</v>
      </c>
      <c r="X122" s="88">
        <f t="shared" si="25"/>
        <v>0.95268517959750254</v>
      </c>
      <c r="Z122" s="113">
        <f t="shared" si="34"/>
        <v>1.2200000000000006</v>
      </c>
      <c r="AA122" s="124">
        <f t="shared" si="16"/>
        <v>0.89823920322149187</v>
      </c>
      <c r="AB122" s="124">
        <f t="shared" si="17"/>
        <v>1.0619836805259024E-3</v>
      </c>
      <c r="AC122" s="86">
        <f t="shared" si="37"/>
        <v>0.92195204610790282</v>
      </c>
      <c r="AD122" s="88">
        <f t="shared" si="27"/>
        <v>0.97427974373882387</v>
      </c>
    </row>
    <row r="123" spans="2:30" ht="15.75" thickBot="1" x14ac:dyDescent="0.25">
      <c r="B123" s="113">
        <f t="shared" si="18"/>
        <v>1.2400000000000007</v>
      </c>
      <c r="C123" s="86">
        <f t="shared" si="6"/>
        <v>0.74080847832601604</v>
      </c>
      <c r="D123" s="86">
        <f t="shared" si="7"/>
        <v>5.8467446748601661E-3</v>
      </c>
      <c r="E123" s="86">
        <f t="shared" si="19"/>
        <v>0.7105109993172235</v>
      </c>
      <c r="F123" s="88">
        <f t="shared" si="8"/>
        <v>1.0426418155917465</v>
      </c>
      <c r="H123" s="113">
        <f t="shared" si="31"/>
        <v>1.2400000000000007</v>
      </c>
      <c r="I123" s="116">
        <f t="shared" si="9"/>
        <v>0.80582798122104715</v>
      </c>
      <c r="J123" s="116">
        <f t="shared" si="10"/>
        <v>2.6526365316705092E-3</v>
      </c>
      <c r="K123" s="86">
        <f t="shared" si="11"/>
        <v>0.88083669569734147</v>
      </c>
      <c r="L123" s="88">
        <f t="shared" si="21"/>
        <v>0.91484379017961848</v>
      </c>
      <c r="N123" s="113">
        <f t="shared" si="32"/>
        <v>1.2400000000000007</v>
      </c>
      <c r="O123" s="124">
        <f t="shared" si="12"/>
        <v>0.72561509450670492</v>
      </c>
      <c r="P123" s="124">
        <f t="shared" si="13"/>
        <v>4.3963022740631328E-3</v>
      </c>
      <c r="Q123" s="86">
        <f t="shared" si="35"/>
        <v>0.81624784938089534</v>
      </c>
      <c r="R123" s="88">
        <f t="shared" si="23"/>
        <v>0.88896417314553022</v>
      </c>
      <c r="T123" s="113">
        <f t="shared" si="33"/>
        <v>1.2400000000000007</v>
      </c>
      <c r="U123" s="124">
        <f t="shared" si="14"/>
        <v>0.72762835708522988</v>
      </c>
      <c r="V123" s="124">
        <f t="shared" si="15"/>
        <v>5.2548855713526457E-3</v>
      </c>
      <c r="W123" s="86">
        <f t="shared" si="36"/>
        <v>0.7630553020672326</v>
      </c>
      <c r="X123" s="88">
        <f t="shared" si="25"/>
        <v>0.9535722445201209</v>
      </c>
      <c r="Z123" s="113">
        <f t="shared" si="34"/>
        <v>1.2400000000000007</v>
      </c>
      <c r="AA123" s="124">
        <f t="shared" si="16"/>
        <v>0.90486301028296112</v>
      </c>
      <c r="AB123" s="124">
        <f t="shared" si="17"/>
        <v>7.9872763521609256E-4</v>
      </c>
      <c r="AC123" s="86">
        <f t="shared" si="37"/>
        <v>0.92275077374311887</v>
      </c>
      <c r="AD123" s="88">
        <f t="shared" si="27"/>
        <v>0.98061474022113637</v>
      </c>
    </row>
    <row r="124" spans="2:30" ht="15.75" thickBot="1" x14ac:dyDescent="0.25">
      <c r="B124" s="113">
        <f t="shared" si="18"/>
        <v>1.2600000000000007</v>
      </c>
      <c r="C124" s="86">
        <f t="shared" si="6"/>
        <v>0.74593708577139473</v>
      </c>
      <c r="D124" s="86">
        <f t="shared" si="7"/>
        <v>5.7310549287171849E-3</v>
      </c>
      <c r="E124" s="86">
        <f t="shared" si="19"/>
        <v>0.71624205424594067</v>
      </c>
      <c r="F124" s="88">
        <f t="shared" si="8"/>
        <v>1.0414594917310698</v>
      </c>
      <c r="H124" s="113">
        <f t="shared" si="31"/>
        <v>1.2600000000000007</v>
      </c>
      <c r="I124" s="116">
        <f t="shared" si="9"/>
        <v>0.8159654008281505</v>
      </c>
      <c r="J124" s="116">
        <f t="shared" si="10"/>
        <v>2.3673798213330807E-3</v>
      </c>
      <c r="K124" s="86">
        <f t="shared" si="11"/>
        <v>0.88320407551867453</v>
      </c>
      <c r="L124" s="88">
        <f t="shared" si="21"/>
        <v>0.92386960550308017</v>
      </c>
      <c r="N124" s="113">
        <f t="shared" si="32"/>
        <v>1.2600000000000007</v>
      </c>
      <c r="O124" s="124">
        <f t="shared" si="12"/>
        <v>0.73348340697702852</v>
      </c>
      <c r="P124" s="124">
        <f t="shared" si="13"/>
        <v>4.1825847234623174E-3</v>
      </c>
      <c r="Q124" s="86">
        <f t="shared" si="35"/>
        <v>0.82043043410435768</v>
      </c>
      <c r="R124" s="88">
        <f t="shared" si="23"/>
        <v>0.89402266967065047</v>
      </c>
      <c r="T124" s="113">
        <f t="shared" si="33"/>
        <v>1.2600000000000007</v>
      </c>
      <c r="U124" s="124">
        <f t="shared" si="14"/>
        <v>0.73317627071547764</v>
      </c>
      <c r="V124" s="124">
        <f t="shared" si="15"/>
        <v>5.0967478263054325E-3</v>
      </c>
      <c r="W124" s="86">
        <f t="shared" si="36"/>
        <v>0.76815204989353802</v>
      </c>
      <c r="X124" s="88">
        <f t="shared" si="25"/>
        <v>0.95446763543375579</v>
      </c>
      <c r="Z124" s="113">
        <f t="shared" si="34"/>
        <v>1.2600000000000007</v>
      </c>
      <c r="AA124" s="124">
        <f t="shared" si="16"/>
        <v>0.91011618880978051</v>
      </c>
      <c r="AB124" s="124">
        <f t="shared" si="17"/>
        <v>5.8744086422855423E-4</v>
      </c>
      <c r="AC124" s="86">
        <f t="shared" si="37"/>
        <v>0.92333821460734744</v>
      </c>
      <c r="AD124" s="88">
        <f t="shared" si="27"/>
        <v>0.98568019216751512</v>
      </c>
    </row>
    <row r="125" spans="2:30" ht="15.75" thickBot="1" x14ac:dyDescent="0.25">
      <c r="B125" s="113">
        <f t="shared" si="18"/>
        <v>1.2800000000000007</v>
      </c>
      <c r="C125" s="86">
        <f t="shared" si="6"/>
        <v>0.75096416635954377</v>
      </c>
      <c r="D125" s="86">
        <f t="shared" si="7"/>
        <v>5.6176554175661041E-3</v>
      </c>
      <c r="E125" s="86">
        <f t="shared" si="19"/>
        <v>0.72185970966350677</v>
      </c>
      <c r="F125" s="88">
        <f t="shared" si="8"/>
        <v>1.0403187160973479</v>
      </c>
      <c r="H125" s="113">
        <f t="shared" si="31"/>
        <v>1.2800000000000007</v>
      </c>
      <c r="I125" s="116">
        <f t="shared" si="9"/>
        <v>0.82532209013223168</v>
      </c>
      <c r="J125" s="116">
        <f t="shared" si="10"/>
        <v>2.1034226489336943E-3</v>
      </c>
      <c r="K125" s="86">
        <f t="shared" si="11"/>
        <v>0.88530749816760823</v>
      </c>
      <c r="L125" s="88">
        <f t="shared" si="21"/>
        <v>0.93224342032623342</v>
      </c>
      <c r="N125" s="113">
        <f t="shared" si="32"/>
        <v>1.2800000000000007</v>
      </c>
      <c r="O125" s="124">
        <f t="shared" si="12"/>
        <v>0.74108366058319586</v>
      </c>
      <c r="P125" s="124">
        <f t="shared" si="13"/>
        <v>3.9760382033840799E-3</v>
      </c>
      <c r="Q125" s="86">
        <f t="shared" si="35"/>
        <v>0.82440647230774178</v>
      </c>
      <c r="R125" s="88">
        <f t="shared" si="23"/>
        <v>0.89892993987383152</v>
      </c>
      <c r="T125" s="113">
        <f t="shared" si="33"/>
        <v>1.2800000000000007</v>
      </c>
      <c r="U125" s="124">
        <f t="shared" si="14"/>
        <v>0.73859056128536038</v>
      </c>
      <c r="V125" s="124">
        <f t="shared" si="15"/>
        <v>4.9423958482260003E-3</v>
      </c>
      <c r="W125" s="86">
        <f t="shared" si="36"/>
        <v>0.773094445741764</v>
      </c>
      <c r="X125" s="88">
        <f t="shared" si="25"/>
        <v>0.95536912126784457</v>
      </c>
      <c r="Z125" s="113">
        <f t="shared" si="34"/>
        <v>1.2800000000000007</v>
      </c>
      <c r="AA125" s="124">
        <f t="shared" si="16"/>
        <v>0.9141801395627096</v>
      </c>
      <c r="AB125" s="124">
        <f t="shared" si="17"/>
        <v>4.2191521281415261E-4</v>
      </c>
      <c r="AC125" s="86">
        <f t="shared" si="37"/>
        <v>0.92376012982016165</v>
      </c>
      <c r="AD125" s="88">
        <f t="shared" si="27"/>
        <v>0.9896293529584167</v>
      </c>
    </row>
    <row r="126" spans="2:30" ht="15.75" thickBot="1" x14ac:dyDescent="0.25">
      <c r="B126" s="113">
        <f t="shared" si="18"/>
        <v>1.3000000000000007</v>
      </c>
      <c r="C126" s="86">
        <f t="shared" si="6"/>
        <v>0.75589173159880285</v>
      </c>
      <c r="D126" s="86">
        <f t="shared" si="7"/>
        <v>5.5065007651417244E-3</v>
      </c>
      <c r="E126" s="86">
        <f t="shared" si="19"/>
        <v>0.72736621042864846</v>
      </c>
      <c r="F126" s="88">
        <f t="shared" si="8"/>
        <v>1.0392175506109143</v>
      </c>
      <c r="H126" s="113">
        <f t="shared" si="31"/>
        <v>1.3000000000000007</v>
      </c>
      <c r="I126" s="116">
        <f t="shared" si="9"/>
        <v>0.8339139085761571</v>
      </c>
      <c r="J126" s="116">
        <f t="shared" si="10"/>
        <v>1.8604168101448765E-3</v>
      </c>
      <c r="K126" s="86">
        <f t="shared" si="11"/>
        <v>0.88716791497775316</v>
      </c>
      <c r="L126" s="88">
        <f t="shared" si="21"/>
        <v>0.93997302483269873</v>
      </c>
      <c r="N126" s="113">
        <f t="shared" si="32"/>
        <v>1.3000000000000007</v>
      </c>
      <c r="O126" s="124">
        <f t="shared" si="12"/>
        <v>0.74841721852171617</v>
      </c>
      <c r="P126" s="124">
        <f t="shared" si="13"/>
        <v>3.7766341305908685E-3</v>
      </c>
      <c r="Q126" s="86">
        <f t="shared" si="35"/>
        <v>0.82818310643833259</v>
      </c>
      <c r="R126" s="88">
        <f t="shared" si="23"/>
        <v>0.90368568581451025</v>
      </c>
      <c r="T126" s="113">
        <f t="shared" si="33"/>
        <v>1.3000000000000007</v>
      </c>
      <c r="U126" s="124">
        <f t="shared" si="14"/>
        <v>0.74387289080801688</v>
      </c>
      <c r="V126" s="124">
        <f t="shared" si="15"/>
        <v>4.7917837604601618E-3</v>
      </c>
      <c r="W126" s="86">
        <f t="shared" si="36"/>
        <v>0.77788622950222419</v>
      </c>
      <c r="X126" s="88">
        <f t="shared" si="25"/>
        <v>0.95627466150676976</v>
      </c>
      <c r="Z126" s="113">
        <f t="shared" si="34"/>
        <v>1.3000000000000007</v>
      </c>
      <c r="AA126" s="124">
        <f t="shared" si="16"/>
        <v>0.91724275527528232</v>
      </c>
      <c r="AB126" s="124">
        <f t="shared" si="17"/>
        <v>2.9550668641273482E-4</v>
      </c>
      <c r="AC126" s="86">
        <f t="shared" si="37"/>
        <v>0.92405563650657441</v>
      </c>
      <c r="AD126" s="88">
        <f t="shared" si="27"/>
        <v>0.99262719585040526</v>
      </c>
    </row>
    <row r="127" spans="2:30" ht="15.75" thickBot="1" x14ac:dyDescent="0.25">
      <c r="B127" s="113">
        <f t="shared" si="18"/>
        <v>1.3200000000000007</v>
      </c>
      <c r="C127" s="86">
        <f t="shared" ref="C127:C161" si="38">(1+$B$33*(1-EXP(-(B127^$B$34))))/(1+$B$33)*$B$37</f>
        <v>0.76072175307516721</v>
      </c>
      <c r="D127" s="86">
        <f t="shared" ref="D127:D161" si="39">EXP(-((B127-$C$39/2)^$B$34))*$C$39</f>
        <v>5.397546495801756E-3</v>
      </c>
      <c r="E127" s="86">
        <f t="shared" si="19"/>
        <v>0.73276375692445017</v>
      </c>
      <c r="F127" s="88">
        <f t="shared" ref="F127:F161" si="40">C127/E127</f>
        <v>1.0381541743659131</v>
      </c>
      <c r="H127" s="113">
        <f t="shared" si="31"/>
        <v>1.3200000000000007</v>
      </c>
      <c r="I127" s="116">
        <f t="shared" ref="I127:I161" si="41">(1+$C$33*(1-EXP(-(H127^$C$34))))/(1+$C$33)*$C$37</f>
        <v>0.84176229704697803</v>
      </c>
      <c r="J127" s="116">
        <f t="shared" ref="J127:J161" si="42">EXP(-((H127-$C$39/2)^$C$34))*$C$39</f>
        <v>1.637855157640642E-3</v>
      </c>
      <c r="K127" s="86">
        <f t="shared" si="11"/>
        <v>0.88880577013539375</v>
      </c>
      <c r="L127" s="88">
        <f t="shared" ref="L127:L161" si="43">I127/K127</f>
        <v>0.94707114347238153</v>
      </c>
      <c r="N127" s="113">
        <f t="shared" si="32"/>
        <v>1.3200000000000007</v>
      </c>
      <c r="O127" s="124">
        <f t="shared" ref="O127:O161" si="44">(1+$D$33*(1-EXP(-(N127^$D$34))))/(1+$D$33)*$D$37</f>
        <v>0.75548600443622005</v>
      </c>
      <c r="P127" s="124">
        <f t="shared" ref="P127:P161" si="45">EXP(-((N127-$C$39/2)^$D$34))*$C$39</f>
        <v>3.5843285028192519E-3</v>
      </c>
      <c r="Q127" s="86">
        <f t="shared" si="35"/>
        <v>0.8317674349411518</v>
      </c>
      <c r="R127" s="88">
        <f t="shared" si="23"/>
        <v>0.90828995305601412</v>
      </c>
      <c r="T127" s="113">
        <f t="shared" si="33"/>
        <v>1.3200000000000007</v>
      </c>
      <c r="U127" s="124">
        <f t="shared" ref="U127:U161" si="46">(1+$E$33*(1-EXP(-(T127^$E$34))))/(1+$E$33)*$E$37</f>
        <v>0.74902498271871976</v>
      </c>
      <c r="V127" s="124">
        <f t="shared" ref="V127:V161" si="47">EXP(-((T127-$C$39/2)^$E$34))*$C$39</f>
        <v>4.6448638719265153E-3</v>
      </c>
      <c r="W127" s="86">
        <f t="shared" si="36"/>
        <v>0.78253109337415072</v>
      </c>
      <c r="X127" s="88">
        <f t="shared" si="25"/>
        <v>0.95718239065625121</v>
      </c>
      <c r="Z127" s="113">
        <f t="shared" si="34"/>
        <v>1.3200000000000007</v>
      </c>
      <c r="AA127" s="124">
        <f t="shared" ref="AA127:AA161" si="48">(1+$F$33*(1-EXP(-(Z127^$F$34))))/(1+$F$33)*$F$37</f>
        <v>0.91948784603885447</v>
      </c>
      <c r="AB127" s="124">
        <f t="shared" ref="AB127:AB161" si="49">EXP(-((Z127-$C$39/2)^$F$34))*$C$39</f>
        <v>2.0153471497052984E-4</v>
      </c>
      <c r="AC127" s="86">
        <f t="shared" si="37"/>
        <v>0.92425717122154494</v>
      </c>
      <c r="AD127" s="88">
        <f t="shared" si="27"/>
        <v>0.99483982885803623</v>
      </c>
    </row>
    <row r="128" spans="2:30" ht="15.75" thickBot="1" x14ac:dyDescent="0.25">
      <c r="B128" s="113">
        <f t="shared" ref="B128:B161" si="50">B127+$C$39</f>
        <v>1.3400000000000007</v>
      </c>
      <c r="C128" s="86">
        <f t="shared" si="38"/>
        <v>0.76545616324812038</v>
      </c>
      <c r="D128" s="86">
        <f t="shared" si="39"/>
        <v>5.2907490165707526E-3</v>
      </c>
      <c r="E128" s="86">
        <f t="shared" ref="E128:E161" si="51">E127+D128</f>
        <v>0.73805450594102096</v>
      </c>
      <c r="F128" s="88">
        <f t="shared" si="40"/>
        <v>1.0371268748941005</v>
      </c>
      <c r="H128" s="113">
        <f t="shared" si="31"/>
        <v>1.3400000000000007</v>
      </c>
      <c r="I128" s="116">
        <f t="shared" si="41"/>
        <v>0.84889365440631614</v>
      </c>
      <c r="J128" s="116">
        <f t="shared" si="42"/>
        <v>1.4350876065862999E-3</v>
      </c>
      <c r="K128" s="86">
        <f t="shared" ref="K128:K161" si="52">K127+J128</f>
        <v>0.89024085774198003</v>
      </c>
      <c r="L128" s="88">
        <f t="shared" si="43"/>
        <v>0.95355503740803638</v>
      </c>
      <c r="N128" s="113">
        <f t="shared" si="32"/>
        <v>1.3400000000000007</v>
      </c>
      <c r="O128" s="124">
        <f t="shared" si="44"/>
        <v>0.76229246820787666</v>
      </c>
      <c r="P128" s="124">
        <f t="shared" si="45"/>
        <v>3.3990628059831353E-3</v>
      </c>
      <c r="Q128" s="86">
        <f t="shared" si="35"/>
        <v>0.83516649774713492</v>
      </c>
      <c r="R128" s="88">
        <f t="shared" ref="R128:R161" si="53">O128/Q128</f>
        <v>0.91274311201917668</v>
      </c>
      <c r="T128" s="113">
        <f t="shared" si="33"/>
        <v>1.3400000000000007</v>
      </c>
      <c r="U128" s="124">
        <f t="shared" si="46"/>
        <v>0.75404861607214635</v>
      </c>
      <c r="V128" s="124">
        <f t="shared" si="47"/>
        <v>4.5015868444689723E-3</v>
      </c>
      <c r="W128" s="86">
        <f t="shared" si="36"/>
        <v>0.78703268021861972</v>
      </c>
      <c r="X128" s="88">
        <f t="shared" ref="X128:X161" si="54">U128/W128</f>
        <v>0.9580906041445304</v>
      </c>
      <c r="Z128" s="113">
        <f t="shared" si="34"/>
        <v>1.3400000000000007</v>
      </c>
      <c r="AA128" s="124">
        <f t="shared" si="48"/>
        <v>0.92108639185816366</v>
      </c>
      <c r="AB128" s="124">
        <f t="shared" si="49"/>
        <v>1.3363041329530825E-4</v>
      </c>
      <c r="AC128" s="86">
        <f t="shared" si="37"/>
        <v>0.92439080163484022</v>
      </c>
      <c r="AD128" s="88">
        <f t="shared" ref="AD128:AD161" si="55">AA128/AC128</f>
        <v>0.99642531084165642</v>
      </c>
    </row>
    <row r="129" spans="2:30" ht="15.75" thickBot="1" x14ac:dyDescent="0.25">
      <c r="B129" s="113">
        <f t="shared" si="50"/>
        <v>1.3600000000000008</v>
      </c>
      <c r="C129" s="86">
        <f t="shared" si="38"/>
        <v>0.77009685623038515</v>
      </c>
      <c r="D129" s="86">
        <f t="shared" si="39"/>
        <v>5.1860655995470753E-3</v>
      </c>
      <c r="E129" s="86">
        <f t="shared" si="51"/>
        <v>0.743240571540568</v>
      </c>
      <c r="F129" s="88">
        <f t="shared" si="40"/>
        <v>1.0361340401993264</v>
      </c>
      <c r="H129" s="113">
        <f t="shared" si="31"/>
        <v>1.3600000000000008</v>
      </c>
      <c r="I129" s="116">
        <f t="shared" si="41"/>
        <v>0.85533866157642102</v>
      </c>
      <c r="J129" s="116">
        <f t="shared" si="42"/>
        <v>1.2513387897647747E-3</v>
      </c>
      <c r="K129" s="86">
        <f t="shared" si="52"/>
        <v>0.89149219653174483</v>
      </c>
      <c r="L129" s="88">
        <f t="shared" si="43"/>
        <v>0.95944604440064052</v>
      </c>
      <c r="N129" s="113">
        <f t="shared" si="32"/>
        <v>1.3600000000000008</v>
      </c>
      <c r="O129" s="124">
        <f t="shared" si="44"/>
        <v>0.76883955140730453</v>
      </c>
      <c r="P129" s="124">
        <f t="shared" si="45"/>
        <v>3.2207649329028154E-3</v>
      </c>
      <c r="Q129" s="86">
        <f t="shared" si="35"/>
        <v>0.83838726268003771</v>
      </c>
      <c r="R129" s="88">
        <f t="shared" si="53"/>
        <v>0.91704583983013666</v>
      </c>
      <c r="T129" s="113">
        <f t="shared" si="33"/>
        <v>1.3600000000000008</v>
      </c>
      <c r="U129" s="124">
        <f t="shared" si="46"/>
        <v>0.75894562001200128</v>
      </c>
      <c r="V129" s="124">
        <f t="shared" si="47"/>
        <v>4.3619018524034365E-3</v>
      </c>
      <c r="W129" s="86">
        <f t="shared" si="36"/>
        <v>0.7913945820710232</v>
      </c>
      <c r="X129" s="88">
        <f t="shared" si="54"/>
        <v>0.9589977455062868</v>
      </c>
      <c r="Z129" s="113">
        <f t="shared" si="34"/>
        <v>1.3600000000000008</v>
      </c>
      <c r="AA129" s="124">
        <f t="shared" si="48"/>
        <v>0.92219019301605865</v>
      </c>
      <c r="AB129" s="124">
        <f t="shared" si="49"/>
        <v>8.6007943531017387E-5</v>
      </c>
      <c r="AC129" s="86">
        <f t="shared" si="37"/>
        <v>0.92447680957837119</v>
      </c>
      <c r="AD129" s="88">
        <f t="shared" si="55"/>
        <v>0.99752658310233289</v>
      </c>
    </row>
    <row r="130" spans="2:30" ht="15.75" thickBot="1" x14ac:dyDescent="0.25">
      <c r="B130" s="113">
        <f t="shared" si="50"/>
        <v>1.3800000000000008</v>
      </c>
      <c r="C130" s="86">
        <f t="shared" si="38"/>
        <v>0.77464568855193805</v>
      </c>
      <c r="D130" s="86">
        <f t="shared" si="39"/>
        <v>5.0834543646651065E-3</v>
      </c>
      <c r="E130" s="86">
        <f t="shared" si="51"/>
        <v>0.74832402590523306</v>
      </c>
      <c r="F130" s="88">
        <f t="shared" si="40"/>
        <v>1.0351741514845314</v>
      </c>
      <c r="H130" s="113">
        <f t="shared" si="31"/>
        <v>1.3800000000000008</v>
      </c>
      <c r="I130" s="116">
        <f t="shared" si="41"/>
        <v>0.86113157064098433</v>
      </c>
      <c r="J130" s="116">
        <f t="shared" si="42"/>
        <v>1.0857268984962949E-3</v>
      </c>
      <c r="K130" s="86">
        <f t="shared" si="52"/>
        <v>0.89257792343024112</v>
      </c>
      <c r="L130" s="88">
        <f t="shared" si="43"/>
        <v>0.96476906725588041</v>
      </c>
      <c r="N130" s="113">
        <f t="shared" si="32"/>
        <v>1.3800000000000008</v>
      </c>
      <c r="O130" s="124">
        <f t="shared" si="44"/>
        <v>0.77513065258831393</v>
      </c>
      <c r="P130" s="124">
        <f t="shared" si="45"/>
        <v>3.0493501086392462E-3</v>
      </c>
      <c r="Q130" s="86">
        <f t="shared" si="35"/>
        <v>0.84143661278867699</v>
      </c>
      <c r="R130" s="88">
        <f t="shared" si="53"/>
        <v>0.92119910259120674</v>
      </c>
      <c r="T130" s="113">
        <f t="shared" si="33"/>
        <v>1.3800000000000008</v>
      </c>
      <c r="U130" s="124">
        <f t="shared" si="46"/>
        <v>0.76371786850359979</v>
      </c>
      <c r="V130" s="124">
        <f t="shared" si="47"/>
        <v>4.2257567345280181E-3</v>
      </c>
      <c r="W130" s="86">
        <f t="shared" si="36"/>
        <v>0.79562033880555116</v>
      </c>
      <c r="X130" s="88">
        <f t="shared" si="54"/>
        <v>0.95990239471524086</v>
      </c>
      <c r="Z130" s="113">
        <f t="shared" si="34"/>
        <v>1.3800000000000008</v>
      </c>
      <c r="AA130" s="124">
        <f t="shared" si="48"/>
        <v>0.92292814423779268</v>
      </c>
      <c r="AB130" s="124">
        <f t="shared" si="49"/>
        <v>5.3644633724442202E-5</v>
      </c>
      <c r="AC130" s="86">
        <f t="shared" si="37"/>
        <v>0.92453045421209568</v>
      </c>
      <c r="AD130" s="88">
        <f t="shared" si="55"/>
        <v>0.99826689324618456</v>
      </c>
    </row>
    <row r="131" spans="2:30" ht="15.75" thickBot="1" x14ac:dyDescent="0.25">
      <c r="B131" s="113">
        <f t="shared" si="50"/>
        <v>1.4000000000000008</v>
      </c>
      <c r="C131" s="86">
        <f t="shared" si="38"/>
        <v>0.77910447990861453</v>
      </c>
      <c r="D131" s="86">
        <f t="shared" si="39"/>
        <v>4.9828742628052541E-3</v>
      </c>
      <c r="E131" s="86">
        <f t="shared" si="51"/>
        <v>0.75330690016803836</v>
      </c>
      <c r="F131" s="88">
        <f t="shared" si="40"/>
        <v>1.0342457765020094</v>
      </c>
      <c r="H131" s="113">
        <f t="shared" si="31"/>
        <v>1.4000000000000008</v>
      </c>
      <c r="I131" s="116">
        <f t="shared" si="41"/>
        <v>0.86630947665149427</v>
      </c>
      <c r="J131" s="116">
        <f t="shared" si="42"/>
        <v>9.3728323136130806E-4</v>
      </c>
      <c r="K131" s="86">
        <f t="shared" si="52"/>
        <v>0.89351520666160245</v>
      </c>
      <c r="L131" s="88">
        <f t="shared" si="43"/>
        <v>0.96955202350527903</v>
      </c>
      <c r="N131" s="113">
        <f t="shared" si="32"/>
        <v>1.4000000000000008</v>
      </c>
      <c r="O131" s="124">
        <f t="shared" si="44"/>
        <v>0.78116959259542795</v>
      </c>
      <c r="P131" s="124">
        <f t="shared" si="45"/>
        <v>2.8847218177272195E-3</v>
      </c>
      <c r="Q131" s="86">
        <f t="shared" si="35"/>
        <v>0.84432133460640424</v>
      </c>
      <c r="R131" s="88">
        <f t="shared" si="53"/>
        <v>0.92520413801883183</v>
      </c>
      <c r="T131" s="113">
        <f t="shared" si="33"/>
        <v>1.4000000000000008</v>
      </c>
      <c r="U131" s="124">
        <f t="shared" si="46"/>
        <v>0.76836727532034466</v>
      </c>
      <c r="V131" s="124">
        <f t="shared" si="47"/>
        <v>4.0930981388565607E-3</v>
      </c>
      <c r="W131" s="86">
        <f t="shared" si="36"/>
        <v>0.79971343694440777</v>
      </c>
      <c r="X131" s="88">
        <f t="shared" si="54"/>
        <v>0.96080325754706286</v>
      </c>
      <c r="Z131" s="113">
        <f t="shared" si="34"/>
        <v>1.4000000000000008</v>
      </c>
      <c r="AA131" s="124">
        <f t="shared" si="48"/>
        <v>0.92340501762190752</v>
      </c>
      <c r="AB131" s="124">
        <f t="shared" si="49"/>
        <v>3.2368023542545449E-5</v>
      </c>
      <c r="AC131" s="86">
        <f t="shared" si="37"/>
        <v>0.92456282223563824</v>
      </c>
      <c r="AD131" s="88">
        <f t="shared" si="55"/>
        <v>0.9987477274816966</v>
      </c>
    </row>
    <row r="132" spans="2:30" ht="15.75" thickBot="1" x14ac:dyDescent="0.25">
      <c r="B132" s="113">
        <f t="shared" si="50"/>
        <v>1.4200000000000008</v>
      </c>
      <c r="C132" s="86">
        <f t="shared" si="38"/>
        <v>0.78347501389563357</v>
      </c>
      <c r="D132" s="86">
        <f t="shared" si="39"/>
        <v>4.8842850592443858E-3</v>
      </c>
      <c r="E132" s="86">
        <f t="shared" si="51"/>
        <v>0.75819118522728279</v>
      </c>
      <c r="F132" s="88">
        <f t="shared" si="40"/>
        <v>1.0333475634655016</v>
      </c>
      <c r="H132" s="113">
        <f t="shared" si="31"/>
        <v>1.4200000000000008</v>
      </c>
      <c r="I132" s="116">
        <f t="shared" si="41"/>
        <v>0.87091158948645686</v>
      </c>
      <c r="J132" s="116">
        <f t="shared" si="42"/>
        <v>8.0497197430535561E-4</v>
      </c>
      <c r="K132" s="86">
        <f t="shared" si="52"/>
        <v>0.89432017863590785</v>
      </c>
      <c r="L132" s="88">
        <f t="shared" si="43"/>
        <v>0.97382527006697339</v>
      </c>
      <c r="N132" s="113">
        <f t="shared" si="32"/>
        <v>1.4200000000000008</v>
      </c>
      <c r="O132" s="124">
        <f t="shared" si="44"/>
        <v>0.78696058004809755</v>
      </c>
      <c r="P132" s="124">
        <f t="shared" si="45"/>
        <v>2.7267727288340328E-3</v>
      </c>
      <c r="Q132" s="86">
        <f t="shared" si="35"/>
        <v>0.84704810733523828</v>
      </c>
      <c r="R132" s="88">
        <f t="shared" si="53"/>
        <v>0.92906243840603997</v>
      </c>
      <c r="T132" s="113">
        <f t="shared" si="33"/>
        <v>1.4200000000000008</v>
      </c>
      <c r="U132" s="124">
        <f t="shared" si="46"/>
        <v>0.77289578927533298</v>
      </c>
      <c r="V132" s="124">
        <f t="shared" si="47"/>
        <v>3.9638716603264826E-3</v>
      </c>
      <c r="W132" s="86">
        <f t="shared" si="36"/>
        <v>0.8036773086047343</v>
      </c>
      <c r="X132" s="88">
        <f t="shared" si="54"/>
        <v>0.96169915586786792</v>
      </c>
      <c r="Z132" s="113">
        <f t="shared" si="34"/>
        <v>1.4200000000000008</v>
      </c>
      <c r="AA132" s="124">
        <f t="shared" si="48"/>
        <v>0.92370235885428409</v>
      </c>
      <c r="AB132" s="124">
        <f t="shared" si="49"/>
        <v>1.8859331596477903E-5</v>
      </c>
      <c r="AC132" s="86">
        <f t="shared" si="37"/>
        <v>0.92458168156723475</v>
      </c>
      <c r="AD132" s="88">
        <f t="shared" si="55"/>
        <v>0.99904895075201994</v>
      </c>
    </row>
    <row r="133" spans="2:30" ht="15.75" thickBot="1" x14ac:dyDescent="0.25">
      <c r="B133" s="113">
        <f t="shared" si="50"/>
        <v>1.4400000000000008</v>
      </c>
      <c r="C133" s="86">
        <f t="shared" si="38"/>
        <v>0.78775903872635455</v>
      </c>
      <c r="D133" s="86">
        <f t="shared" si="39"/>
        <v>4.7876473174395685E-3</v>
      </c>
      <c r="E133" s="86">
        <f t="shared" si="51"/>
        <v>0.76297883254472232</v>
      </c>
      <c r="F133" s="88">
        <f t="shared" si="40"/>
        <v>1.0324782354695008</v>
      </c>
      <c r="H133" s="113">
        <f t="shared" si="31"/>
        <v>1.4400000000000008</v>
      </c>
      <c r="I133" s="116">
        <f t="shared" si="41"/>
        <v>0.87497852222062777</v>
      </c>
      <c r="J133" s="116">
        <f t="shared" si="42"/>
        <v>6.8770975254774211E-4</v>
      </c>
      <c r="K133" s="86">
        <f t="shared" si="52"/>
        <v>0.89500788838845557</v>
      </c>
      <c r="L133" s="88">
        <f t="shared" si="43"/>
        <v>0.97762101716903016</v>
      </c>
      <c r="N133" s="113">
        <f t="shared" si="32"/>
        <v>1.4400000000000008</v>
      </c>
      <c r="O133" s="124">
        <f t="shared" si="44"/>
        <v>0.79250817715494093</v>
      </c>
      <c r="P133" s="124">
        <f t="shared" si="45"/>
        <v>2.5753856126191832E-3</v>
      </c>
      <c r="Q133" s="86">
        <f t="shared" si="35"/>
        <v>0.84962349294785744</v>
      </c>
      <c r="R133" s="88">
        <f t="shared" si="53"/>
        <v>0.93277573387860435</v>
      </c>
      <c r="T133" s="113">
        <f t="shared" si="33"/>
        <v>1.4400000000000008</v>
      </c>
      <c r="U133" s="124">
        <f t="shared" si="46"/>
        <v>0.77730538968960861</v>
      </c>
      <c r="V133" s="124">
        <f t="shared" si="47"/>
        <v>3.8380219717237441E-3</v>
      </c>
      <c r="W133" s="86">
        <f t="shared" si="36"/>
        <v>0.80751533057645808</v>
      </c>
      <c r="X133" s="88">
        <f t="shared" si="54"/>
        <v>0.96258901875549086</v>
      </c>
      <c r="Z133" s="113">
        <f t="shared" si="34"/>
        <v>1.4400000000000008</v>
      </c>
      <c r="AA133" s="124">
        <f t="shared" si="48"/>
        <v>0.92388092191982085</v>
      </c>
      <c r="AB133" s="124">
        <f t="shared" si="49"/>
        <v>1.0591178532931952E-5</v>
      </c>
      <c r="AC133" s="86">
        <f t="shared" si="37"/>
        <v>0.92459227274576772</v>
      </c>
      <c r="AD133" s="88">
        <f t="shared" si="55"/>
        <v>0.99923063295366465</v>
      </c>
    </row>
    <row r="134" spans="2:30" ht="15.75" thickBot="1" x14ac:dyDescent="0.25">
      <c r="B134" s="113">
        <f t="shared" si="50"/>
        <v>1.4600000000000009</v>
      </c>
      <c r="C134" s="86">
        <f t="shared" si="38"/>
        <v>0.7919582679365752</v>
      </c>
      <c r="D134" s="86">
        <f t="shared" si="39"/>
        <v>4.6929223831381319E-3</v>
      </c>
      <c r="E134" s="86">
        <f t="shared" si="51"/>
        <v>0.76767175492786044</v>
      </c>
      <c r="F134" s="88">
        <f t="shared" si="40"/>
        <v>1.0316365853671365</v>
      </c>
      <c r="H134" s="113">
        <f t="shared" si="31"/>
        <v>1.4600000000000009</v>
      </c>
      <c r="I134" s="116">
        <f t="shared" si="41"/>
        <v>0.8785516110758208</v>
      </c>
      <c r="J134" s="116">
        <f t="shared" si="42"/>
        <v>5.8438452574541386E-4</v>
      </c>
      <c r="K134" s="86">
        <f t="shared" si="52"/>
        <v>0.89559227291420096</v>
      </c>
      <c r="L134" s="88">
        <f t="shared" si="43"/>
        <v>0.98097274579767091</v>
      </c>
      <c r="N134" s="113">
        <f t="shared" si="32"/>
        <v>1.4600000000000009</v>
      </c>
      <c r="O134" s="124">
        <f t="shared" si="44"/>
        <v>0.79781726600130054</v>
      </c>
      <c r="P134" s="124">
        <f t="shared" si="45"/>
        <v>2.4304342488329846E-3</v>
      </c>
      <c r="Q134" s="86">
        <f t="shared" si="35"/>
        <v>0.85205392719669037</v>
      </c>
      <c r="R134" s="88">
        <f t="shared" si="53"/>
        <v>0.93634597592451485</v>
      </c>
      <c r="T134" s="113">
        <f t="shared" si="33"/>
        <v>1.4600000000000009</v>
      </c>
      <c r="U134" s="124">
        <f t="shared" si="46"/>
        <v>0.78159808208883363</v>
      </c>
      <c r="V134" s="124">
        <f t="shared" si="47"/>
        <v>3.7154929480601819E-3</v>
      </c>
      <c r="W134" s="86">
        <f t="shared" si="36"/>
        <v>0.81123082352451825</v>
      </c>
      <c r="X134" s="88">
        <f t="shared" si="54"/>
        <v>0.96347187437116777</v>
      </c>
      <c r="Z134" s="113">
        <f t="shared" si="34"/>
        <v>1.4600000000000009</v>
      </c>
      <c r="AA134" s="124">
        <f t="shared" si="48"/>
        <v>0.9239840055136993</v>
      </c>
      <c r="AB134" s="124">
        <f t="shared" si="49"/>
        <v>5.7217214186887964E-6</v>
      </c>
      <c r="AC134" s="86">
        <f t="shared" si="37"/>
        <v>0.92459799446718638</v>
      </c>
      <c r="AD134" s="88">
        <f t="shared" si="55"/>
        <v>0.99933593955734146</v>
      </c>
    </row>
    <row r="135" spans="2:30" ht="15.75" thickBot="1" x14ac:dyDescent="0.25">
      <c r="B135" s="113">
        <f t="shared" si="50"/>
        <v>1.4800000000000009</v>
      </c>
      <c r="C135" s="86">
        <f t="shared" si="38"/>
        <v>0.79607438107467421</v>
      </c>
      <c r="D135" s="86">
        <f t="shared" si="39"/>
        <v>4.6000723688072445E-3</v>
      </c>
      <c r="E135" s="86">
        <f t="shared" si="51"/>
        <v>0.77227182729666766</v>
      </c>
      <c r="F135" s="88">
        <f t="shared" si="40"/>
        <v>1.0308214710632748</v>
      </c>
      <c r="H135" s="113">
        <f t="shared" si="31"/>
        <v>1.4800000000000009</v>
      </c>
      <c r="I135" s="116">
        <f t="shared" si="41"/>
        <v>0.88167228021520538</v>
      </c>
      <c r="J135" s="116">
        <f t="shared" si="42"/>
        <v>4.9387344140684015E-4</v>
      </c>
      <c r="K135" s="86">
        <f t="shared" si="52"/>
        <v>0.89608614635560779</v>
      </c>
      <c r="L135" s="88">
        <f t="shared" si="43"/>
        <v>0.98391464235997428</v>
      </c>
      <c r="N135" s="113">
        <f t="shared" si="32"/>
        <v>1.4800000000000009</v>
      </c>
      <c r="O135" s="124">
        <f t="shared" si="44"/>
        <v>0.80289301544300862</v>
      </c>
      <c r="P135" s="124">
        <f t="shared" si="45"/>
        <v>2.2917843189651384E-3</v>
      </c>
      <c r="Q135" s="86">
        <f t="shared" si="35"/>
        <v>0.85434571151565553</v>
      </c>
      <c r="R135" s="88">
        <f t="shared" si="53"/>
        <v>0.93977532118541685</v>
      </c>
      <c r="T135" s="113">
        <f t="shared" si="33"/>
        <v>1.4800000000000009</v>
      </c>
      <c r="U135" s="124">
        <f t="shared" si="46"/>
        <v>0.78577589412039783</v>
      </c>
      <c r="V135" s="124">
        <f t="shared" si="47"/>
        <v>3.5962277846313252E-3</v>
      </c>
      <c r="W135" s="86">
        <f t="shared" si="36"/>
        <v>0.81482705130914956</v>
      </c>
      <c r="X135" s="88">
        <f t="shared" si="54"/>
        <v>0.96434684250838698</v>
      </c>
      <c r="Z135" s="113">
        <f t="shared" si="34"/>
        <v>1.4800000000000009</v>
      </c>
      <c r="AA135" s="124">
        <f t="shared" si="48"/>
        <v>0.92404110002768425</v>
      </c>
      <c r="AB135" s="124">
        <f t="shared" si="49"/>
        <v>2.9675515253610431E-6</v>
      </c>
      <c r="AC135" s="86">
        <f t="shared" si="37"/>
        <v>0.92460096201871178</v>
      </c>
      <c r="AD135" s="88">
        <f t="shared" si="55"/>
        <v>0.99939448257786234</v>
      </c>
    </row>
    <row r="136" spans="2:30" ht="15.75" thickBot="1" x14ac:dyDescent="0.25">
      <c r="B136" s="113">
        <f t="shared" si="50"/>
        <v>1.5000000000000009</v>
      </c>
      <c r="C136" s="86">
        <f t="shared" si="38"/>
        <v>0.80010902437788844</v>
      </c>
      <c r="D136" s="86">
        <f t="shared" si="39"/>
        <v>4.509060138376382E-3</v>
      </c>
      <c r="E136" s="86">
        <f t="shared" si="51"/>
        <v>0.77678088743504403</v>
      </c>
      <c r="F136" s="88">
        <f t="shared" si="40"/>
        <v>1.0300318111840712</v>
      </c>
      <c r="H136" s="113">
        <f t="shared" si="31"/>
        <v>1.5000000000000009</v>
      </c>
      <c r="I136" s="116">
        <f t="shared" si="41"/>
        <v>0.88438146249685601</v>
      </c>
      <c r="J136" s="116">
        <f t="shared" si="42"/>
        <v>4.1505931544141671E-4</v>
      </c>
      <c r="K136" s="86">
        <f t="shared" si="52"/>
        <v>0.89650120567104918</v>
      </c>
      <c r="L136" s="88">
        <f t="shared" si="43"/>
        <v>0.98648106316251827</v>
      </c>
      <c r="N136" s="113">
        <f t="shared" si="32"/>
        <v>1.5000000000000009</v>
      </c>
      <c r="O136" s="124">
        <f t="shared" si="44"/>
        <v>0.80774084872859797</v>
      </c>
      <c r="P136" s="124">
        <f t="shared" si="45"/>
        <v>2.1592942810358911E-3</v>
      </c>
      <c r="Q136" s="86">
        <f t="shared" si="35"/>
        <v>0.85650500579669142</v>
      </c>
      <c r="R136" s="88">
        <f t="shared" si="53"/>
        <v>0.94306611550654662</v>
      </c>
      <c r="T136" s="113">
        <f t="shared" si="33"/>
        <v>1.5000000000000009</v>
      </c>
      <c r="U136" s="124">
        <f t="shared" si="46"/>
        <v>0.78984087168321993</v>
      </c>
      <c r="V136" s="124">
        <f t="shared" si="47"/>
        <v>3.48016910897618E-3</v>
      </c>
      <c r="W136" s="86">
        <f t="shared" si="36"/>
        <v>0.81830722041812576</v>
      </c>
      <c r="X136" s="88">
        <f t="shared" si="54"/>
        <v>0.96521312775370538</v>
      </c>
      <c r="Z136" s="113">
        <f t="shared" si="34"/>
        <v>1.5000000000000009</v>
      </c>
      <c r="AA136" s="124">
        <f t="shared" si="48"/>
        <v>0.92407137748916623</v>
      </c>
      <c r="AB136" s="124">
        <f t="shared" si="49"/>
        <v>1.4745214749910283E-6</v>
      </c>
      <c r="AC136" s="86">
        <f t="shared" si="37"/>
        <v>0.92460243654018681</v>
      </c>
      <c r="AD136" s="88">
        <f t="shared" si="55"/>
        <v>0.99942563524598982</v>
      </c>
    </row>
    <row r="137" spans="2:30" ht="15.75" thickBot="1" x14ac:dyDescent="0.25">
      <c r="B137" s="113">
        <f t="shared" si="50"/>
        <v>1.5200000000000009</v>
      </c>
      <c r="C137" s="86">
        <f t="shared" si="38"/>
        <v>0.80406381143501471</v>
      </c>
      <c r="D137" s="86">
        <f t="shared" si="39"/>
        <v>4.4198492922861675E-3</v>
      </c>
      <c r="E137" s="86">
        <f t="shared" si="51"/>
        <v>0.78120073672733015</v>
      </c>
      <c r="F137" s="88">
        <f t="shared" si="40"/>
        <v>1.0292665810883186</v>
      </c>
      <c r="H137" s="113">
        <f t="shared" si="31"/>
        <v>1.5200000000000009</v>
      </c>
      <c r="I137" s="116">
        <f t="shared" si="41"/>
        <v>0.886719084918559</v>
      </c>
      <c r="J137" s="116">
        <f t="shared" si="42"/>
        <v>3.4684547042556821E-4</v>
      </c>
      <c r="K137" s="86">
        <f t="shared" si="52"/>
        <v>0.8968480511414747</v>
      </c>
      <c r="L137" s="88">
        <f t="shared" si="43"/>
        <v>0.98870603976891747</v>
      </c>
      <c r="N137" s="113">
        <f t="shared" si="32"/>
        <v>1.5200000000000009</v>
      </c>
      <c r="O137" s="124">
        <f t="shared" si="44"/>
        <v>0.81236641196134796</v>
      </c>
      <c r="P137" s="124">
        <f t="shared" si="45"/>
        <v>2.0328162234097367E-3</v>
      </c>
      <c r="Q137" s="86">
        <f t="shared" si="35"/>
        <v>0.8585378220201012</v>
      </c>
      <c r="R137" s="88">
        <f t="shared" si="53"/>
        <v>0.94622087824842249</v>
      </c>
      <c r="T137" s="113">
        <f t="shared" si="33"/>
        <v>1.5200000000000009</v>
      </c>
      <c r="U137" s="124">
        <f t="shared" si="46"/>
        <v>0.79379507526270243</v>
      </c>
      <c r="V137" s="124">
        <f t="shared" si="47"/>
        <v>3.3672590869541171E-3</v>
      </c>
      <c r="W137" s="86">
        <f t="shared" si="36"/>
        <v>0.82167447950507988</v>
      </c>
      <c r="X137" s="88">
        <f t="shared" si="54"/>
        <v>0.96607001320137131</v>
      </c>
      <c r="Z137" s="113">
        <f t="shared" si="34"/>
        <v>1.5200000000000009</v>
      </c>
      <c r="AA137" s="124">
        <f t="shared" si="48"/>
        <v>0.92408671819404931</v>
      </c>
      <c r="AB137" s="124">
        <f t="shared" si="49"/>
        <v>7.0039659091186571E-7</v>
      </c>
      <c r="AC137" s="86">
        <f t="shared" si="37"/>
        <v>0.92460313693677776</v>
      </c>
      <c r="AD137" s="88">
        <f t="shared" si="55"/>
        <v>0.99944146983489657</v>
      </c>
    </row>
    <row r="138" spans="2:30" ht="15.75" thickBot="1" x14ac:dyDescent="0.25">
      <c r="B138" s="113">
        <f t="shared" si="50"/>
        <v>1.5400000000000009</v>
      </c>
      <c r="C138" s="86">
        <f t="shared" si="38"/>
        <v>0.80794032383581715</v>
      </c>
      <c r="D138" s="86">
        <f t="shared" si="39"/>
        <v>4.3324041528372825E-3</v>
      </c>
      <c r="E138" s="86">
        <f t="shared" si="51"/>
        <v>0.78553314088016746</v>
      </c>
      <c r="F138" s="88">
        <f t="shared" si="40"/>
        <v>1.0285248091895183</v>
      </c>
      <c r="H138" s="113">
        <f t="shared" si="31"/>
        <v>1.5400000000000009</v>
      </c>
      <c r="I138" s="116">
        <f t="shared" si="41"/>
        <v>0.88872362496967838</v>
      </c>
      <c r="J138" s="116">
        <f t="shared" si="42"/>
        <v>2.881687288853658E-4</v>
      </c>
      <c r="K138" s="86">
        <f t="shared" si="52"/>
        <v>0.89713621987036007</v>
      </c>
      <c r="L138" s="88">
        <f t="shared" si="43"/>
        <v>0.99062283439866317</v>
      </c>
      <c r="N138" s="113">
        <f t="shared" si="32"/>
        <v>1.5400000000000009</v>
      </c>
      <c r="O138" s="124">
        <f t="shared" si="44"/>
        <v>0.81677554350163106</v>
      </c>
      <c r="P138" s="124">
        <f t="shared" si="45"/>
        <v>1.9121966948026023E-3</v>
      </c>
      <c r="Q138" s="86">
        <f t="shared" si="35"/>
        <v>0.86045001871490379</v>
      </c>
      <c r="R138" s="88">
        <f t="shared" si="53"/>
        <v>0.94924228686925793</v>
      </c>
      <c r="T138" s="113">
        <f t="shared" si="33"/>
        <v>1.5400000000000009</v>
      </c>
      <c r="U138" s="124">
        <f t="shared" si="46"/>
        <v>0.79764057646351949</v>
      </c>
      <c r="V138" s="124">
        <f t="shared" si="47"/>
        <v>3.2574395231480435E-3</v>
      </c>
      <c r="W138" s="86">
        <f t="shared" si="36"/>
        <v>0.82493191902822793</v>
      </c>
      <c r="X138" s="88">
        <f t="shared" si="54"/>
        <v>0.96691685466982813</v>
      </c>
      <c r="Z138" s="113">
        <f t="shared" si="34"/>
        <v>1.5400000000000009</v>
      </c>
      <c r="AA138" s="124">
        <f t="shared" si="48"/>
        <v>0.92409412820723968</v>
      </c>
      <c r="AB138" s="124">
        <f t="shared" si="49"/>
        <v>3.1732316261715929E-7</v>
      </c>
      <c r="AC138" s="86">
        <f t="shared" si="37"/>
        <v>0.92460345425994039</v>
      </c>
      <c r="AD138" s="88">
        <f t="shared" si="55"/>
        <v>0.99944914108815619</v>
      </c>
    </row>
    <row r="139" spans="2:30" ht="15.75" thickBot="1" x14ac:dyDescent="0.25">
      <c r="B139" s="113">
        <f t="shared" si="50"/>
        <v>1.5600000000000009</v>
      </c>
      <c r="C139" s="86">
        <f t="shared" si="38"/>
        <v>0.81174011180741046</v>
      </c>
      <c r="D139" s="86">
        <f t="shared" si="39"/>
        <v>4.2466897498332117E-3</v>
      </c>
      <c r="E139" s="86">
        <f t="shared" si="51"/>
        <v>0.78977983063000068</v>
      </c>
      <c r="F139" s="88">
        <f t="shared" si="40"/>
        <v>1.0278055735607887</v>
      </c>
      <c r="H139" s="113">
        <f t="shared" si="31"/>
        <v>1.5600000000000009</v>
      </c>
      <c r="I139" s="116">
        <f t="shared" si="41"/>
        <v>0.89043174156302296</v>
      </c>
      <c r="J139" s="116">
        <f t="shared" si="42"/>
        <v>2.3801042776205235E-4</v>
      </c>
      <c r="K139" s="86">
        <f t="shared" si="52"/>
        <v>0.89737423029812213</v>
      </c>
      <c r="L139" s="88">
        <f t="shared" si="43"/>
        <v>0.99226355237235553</v>
      </c>
      <c r="N139" s="113">
        <f t="shared" si="32"/>
        <v>1.5600000000000009</v>
      </c>
      <c r="O139" s="124">
        <f t="shared" si="44"/>
        <v>0.8209742443990895</v>
      </c>
      <c r="P139" s="124">
        <f t="shared" si="45"/>
        <v>1.7972775079456535E-3</v>
      </c>
      <c r="Q139" s="86">
        <f t="shared" si="35"/>
        <v>0.86224729622284946</v>
      </c>
      <c r="R139" s="88">
        <f t="shared" si="53"/>
        <v>0.95213316179179663</v>
      </c>
      <c r="T139" s="113">
        <f t="shared" si="33"/>
        <v>1.5600000000000009</v>
      </c>
      <c r="U139" s="124">
        <f t="shared" si="46"/>
        <v>0.8013794547331089</v>
      </c>
      <c r="V139" s="124">
        <f t="shared" si="47"/>
        <v>3.1506519557973106E-3</v>
      </c>
      <c r="W139" s="86">
        <f t="shared" si="36"/>
        <v>0.82808257098402527</v>
      </c>
      <c r="X139" s="88">
        <f t="shared" si="54"/>
        <v>0.96775307537364952</v>
      </c>
      <c r="Z139" s="113">
        <f t="shared" si="34"/>
        <v>1.5600000000000009</v>
      </c>
      <c r="AA139" s="124">
        <f t="shared" si="48"/>
        <v>0.92409753270713257</v>
      </c>
      <c r="AB139" s="124">
        <f t="shared" si="49"/>
        <v>1.3680887279987246E-7</v>
      </c>
      <c r="AC139" s="86">
        <f t="shared" si="37"/>
        <v>0.92460359106881318</v>
      </c>
      <c r="AD139" s="88">
        <f t="shared" si="55"/>
        <v>0.99945267532316673</v>
      </c>
    </row>
    <row r="140" spans="2:30" ht="15.75" thickBot="1" x14ac:dyDescent="0.25">
      <c r="B140" s="113">
        <f t="shared" si="50"/>
        <v>1.580000000000001</v>
      </c>
      <c r="C140" s="86">
        <f t="shared" si="38"/>
        <v>0.81546469483789163</v>
      </c>
      <c r="D140" s="86">
        <f t="shared" si="39"/>
        <v>4.1626718065108231E-3</v>
      </c>
      <c r="E140" s="86">
        <f t="shared" si="51"/>
        <v>0.79394250243651154</v>
      </c>
      <c r="F140" s="88">
        <f t="shared" si="40"/>
        <v>1.0271079987975591</v>
      </c>
      <c r="H140" s="113">
        <f t="shared" si="31"/>
        <v>1.580000000000001</v>
      </c>
      <c r="I140" s="116">
        <f t="shared" si="41"/>
        <v>0.89187798175133748</v>
      </c>
      <c r="J140" s="116">
        <f t="shared" si="42"/>
        <v>1.9540538842059818E-4</v>
      </c>
      <c r="K140" s="86">
        <f t="shared" si="52"/>
        <v>0.89756963568654269</v>
      </c>
      <c r="L140" s="88">
        <f t="shared" si="43"/>
        <v>0.99365881630916386</v>
      </c>
      <c r="N140" s="113">
        <f t="shared" si="32"/>
        <v>1.580000000000001</v>
      </c>
      <c r="O140" s="124">
        <f t="shared" si="44"/>
        <v>0.82496864993331021</v>
      </c>
      <c r="P140" s="124">
        <f t="shared" si="45"/>
        <v>1.6878965146601647E-3</v>
      </c>
      <c r="Q140" s="86">
        <f t="shared" si="35"/>
        <v>0.86393519273750963</v>
      </c>
      <c r="R140" s="88">
        <f t="shared" si="53"/>
        <v>0.95489645157210457</v>
      </c>
      <c r="T140" s="113">
        <f t="shared" si="33"/>
        <v>1.580000000000001</v>
      </c>
      <c r="U140" s="124">
        <f t="shared" si="46"/>
        <v>0.80501379426893327</v>
      </c>
      <c r="V140" s="124">
        <f t="shared" si="47"/>
        <v>3.0468377464583645E-3</v>
      </c>
      <c r="W140" s="86">
        <f t="shared" si="36"/>
        <v>0.83112940873048369</v>
      </c>
      <c r="X140" s="88">
        <f t="shared" si="54"/>
        <v>0.96857816100931748</v>
      </c>
      <c r="Z140" s="113">
        <f t="shared" si="34"/>
        <v>1.580000000000001</v>
      </c>
      <c r="AA140" s="124">
        <f t="shared" si="48"/>
        <v>0.9240990170230946</v>
      </c>
      <c r="AB140" s="124">
        <f t="shared" si="49"/>
        <v>5.599326758466238E-8</v>
      </c>
      <c r="AC140" s="86">
        <f t="shared" si="37"/>
        <v>0.92460364706208076</v>
      </c>
      <c r="AD140" s="88">
        <f t="shared" si="55"/>
        <v>0.99945422015088348</v>
      </c>
    </row>
    <row r="141" spans="2:30" ht="15.75" thickBot="1" x14ac:dyDescent="0.25">
      <c r="B141" s="113">
        <f t="shared" si="50"/>
        <v>1.600000000000001</v>
      </c>
      <c r="C141" s="86">
        <f t="shared" si="38"/>
        <v>0.81911556228747828</v>
      </c>
      <c r="D141" s="86">
        <f t="shared" si="39"/>
        <v>4.0803167257528203E-3</v>
      </c>
      <c r="E141" s="86">
        <f t="shared" si="51"/>
        <v>0.79802281916226436</v>
      </c>
      <c r="F141" s="88">
        <f t="shared" si="40"/>
        <v>1.0264312531154891</v>
      </c>
      <c r="H141" s="113">
        <f t="shared" si="31"/>
        <v>1.600000000000001</v>
      </c>
      <c r="I141" s="116">
        <f t="shared" si="41"/>
        <v>0.8930945621309242</v>
      </c>
      <c r="J141" s="116">
        <f t="shared" si="42"/>
        <v>1.5944884145512554E-4</v>
      </c>
      <c r="K141" s="86">
        <f t="shared" si="52"/>
        <v>0.89772908452799782</v>
      </c>
      <c r="L141" s="88">
        <f t="shared" si="43"/>
        <v>0.9948375044576947</v>
      </c>
      <c r="N141" s="113">
        <f t="shared" si="32"/>
        <v>1.600000000000001</v>
      </c>
      <c r="O141" s="124">
        <f t="shared" si="44"/>
        <v>0.82876500233093564</v>
      </c>
      <c r="P141" s="124">
        <f t="shared" si="45"/>
        <v>1.5838883503864441E-3</v>
      </c>
      <c r="Q141" s="86">
        <f t="shared" si="35"/>
        <v>0.8655190810878961</v>
      </c>
      <c r="R141" s="88">
        <f t="shared" si="53"/>
        <v>0.95753521839083755</v>
      </c>
      <c r="T141" s="113">
        <f t="shared" si="33"/>
        <v>1.600000000000001</v>
      </c>
      <c r="U141" s="124">
        <f t="shared" si="46"/>
        <v>0.80854568110275582</v>
      </c>
      <c r="V141" s="124">
        <f t="shared" si="47"/>
        <v>2.9459381645858583E-3</v>
      </c>
      <c r="W141" s="86">
        <f t="shared" si="36"/>
        <v>0.83407534689506957</v>
      </c>
      <c r="X141" s="88">
        <f t="shared" si="54"/>
        <v>0.96939165521754056</v>
      </c>
      <c r="Z141" s="113">
        <f t="shared" si="34"/>
        <v>1.600000000000001</v>
      </c>
      <c r="AA141" s="124">
        <f t="shared" si="48"/>
        <v>0.92409962962809888</v>
      </c>
      <c r="AB141" s="124">
        <f t="shared" si="49"/>
        <v>2.1701230945296569E-8</v>
      </c>
      <c r="AC141" s="86">
        <f t="shared" si="37"/>
        <v>0.92460366876331168</v>
      </c>
      <c r="AD141" s="88">
        <f t="shared" si="55"/>
        <v>0.9994548592524114</v>
      </c>
    </row>
    <row r="142" spans="2:30" ht="15.75" thickBot="1" x14ac:dyDescent="0.25">
      <c r="B142" s="113">
        <f t="shared" si="50"/>
        <v>1.620000000000001</v>
      </c>
      <c r="C142" s="86">
        <f t="shared" si="38"/>
        <v>0.82269417398741229</v>
      </c>
      <c r="D142" s="86">
        <f t="shared" si="39"/>
        <v>3.9995915765763165E-3</v>
      </c>
      <c r="E142" s="86">
        <f t="shared" si="51"/>
        <v>0.80202241073884073</v>
      </c>
      <c r="F142" s="88">
        <f t="shared" si="40"/>
        <v>1.0257745456632916</v>
      </c>
      <c r="H142" s="113">
        <f t="shared" si="31"/>
        <v>1.620000000000001</v>
      </c>
      <c r="I142" s="116">
        <f t="shared" si="41"/>
        <v>0.89411122177705771</v>
      </c>
      <c r="J142" s="116">
        <f t="shared" si="42"/>
        <v>1.2930136482773398E-4</v>
      </c>
      <c r="K142" s="86">
        <f t="shared" si="52"/>
        <v>0.89785838589282552</v>
      </c>
      <c r="L142" s="88">
        <f t="shared" si="43"/>
        <v>0.99582655330212055</v>
      </c>
      <c r="N142" s="113">
        <f t="shared" si="32"/>
        <v>1.620000000000001</v>
      </c>
      <c r="O142" s="124">
        <f t="shared" si="44"/>
        <v>0.83236962471664699</v>
      </c>
      <c r="P142" s="124">
        <f t="shared" si="45"/>
        <v>1.4850851464934573E-3</v>
      </c>
      <c r="Q142" s="86">
        <f t="shared" si="35"/>
        <v>0.86700416623438958</v>
      </c>
      <c r="R142" s="88">
        <f t="shared" si="53"/>
        <v>0.96005262388972268</v>
      </c>
      <c r="T142" s="113">
        <f t="shared" si="33"/>
        <v>1.620000000000001</v>
      </c>
      <c r="U142" s="124">
        <f t="shared" si="46"/>
        <v>0.8119772003553567</v>
      </c>
      <c r="V142" s="124">
        <f t="shared" si="47"/>
        <v>2.847894467221908E-3</v>
      </c>
      <c r="W142" s="86">
        <f t="shared" si="36"/>
        <v>0.83692324136229146</v>
      </c>
      <c r="X142" s="88">
        <f t="shared" si="54"/>
        <v>0.97019315538862427</v>
      </c>
      <c r="Z142" s="113">
        <f t="shared" si="34"/>
        <v>1.620000000000001</v>
      </c>
      <c r="AA142" s="124">
        <f t="shared" si="48"/>
        <v>0.92409986836638824</v>
      </c>
      <c r="AB142" s="124">
        <f t="shared" si="49"/>
        <v>7.9440275935127091E-9</v>
      </c>
      <c r="AC142" s="86">
        <f t="shared" si="37"/>
        <v>0.92460367670733923</v>
      </c>
      <c r="AD142" s="88">
        <f t="shared" si="55"/>
        <v>0.99945510887135436</v>
      </c>
    </row>
    <row r="143" spans="2:30" ht="15.75" thickBot="1" x14ac:dyDescent="0.25">
      <c r="B143" s="113">
        <f t="shared" si="50"/>
        <v>1.640000000000001</v>
      </c>
      <c r="C143" s="86">
        <f t="shared" si="38"/>
        <v>0.82620196082687669</v>
      </c>
      <c r="D143" s="86">
        <f t="shared" si="39"/>
        <v>3.9204640808918655E-3</v>
      </c>
      <c r="E143" s="86">
        <f t="shared" si="51"/>
        <v>0.80594287481973259</v>
      </c>
      <c r="F143" s="88">
        <f t="shared" si="40"/>
        <v>1.0251371240321163</v>
      </c>
      <c r="H143" s="113">
        <f t="shared" si="31"/>
        <v>1.640000000000001</v>
      </c>
      <c r="I143" s="116">
        <f t="shared" si="41"/>
        <v>0.89495514180356806</v>
      </c>
      <c r="J143" s="116">
        <f t="shared" si="42"/>
        <v>1.0419194565301861E-4</v>
      </c>
      <c r="K143" s="86">
        <f t="shared" si="52"/>
        <v>0.89796257783847855</v>
      </c>
      <c r="L143" s="88">
        <f t="shared" si="43"/>
        <v>0.99665082252965398</v>
      </c>
      <c r="N143" s="113">
        <f t="shared" si="32"/>
        <v>1.640000000000001</v>
      </c>
      <c r="O143" s="124">
        <f t="shared" si="44"/>
        <v>0.83578889634521003</v>
      </c>
      <c r="P143" s="124">
        <f t="shared" si="45"/>
        <v>1.3913172089731604E-3</v>
      </c>
      <c r="Q143" s="86">
        <f t="shared" si="35"/>
        <v>0.8683954834433627</v>
      </c>
      <c r="R143" s="88">
        <f t="shared" si="53"/>
        <v>0.96245191537747177</v>
      </c>
      <c r="T143" s="113">
        <f t="shared" si="33"/>
        <v>1.640000000000001</v>
      </c>
      <c r="U143" s="124">
        <f t="shared" si="46"/>
        <v>0.81531043365528466</v>
      </c>
      <c r="V143" s="124">
        <f t="shared" si="47"/>
        <v>2.7526479739762096E-3</v>
      </c>
      <c r="W143" s="86">
        <f t="shared" si="36"/>
        <v>0.83967588933626769</v>
      </c>
      <c r="X143" s="88">
        <f t="shared" si="54"/>
        <v>0.97098230878078085</v>
      </c>
      <c r="Z143" s="113">
        <f t="shared" si="34"/>
        <v>1.640000000000001</v>
      </c>
      <c r="AA143" s="124">
        <f t="shared" si="48"/>
        <v>0.92409995598981043</v>
      </c>
      <c r="AB143" s="124">
        <f t="shared" si="49"/>
        <v>2.7393518762904463E-9</v>
      </c>
      <c r="AC143" s="86">
        <f t="shared" si="37"/>
        <v>0.92460367944669108</v>
      </c>
      <c r="AD143" s="88">
        <f t="shared" si="55"/>
        <v>0.99945520067886584</v>
      </c>
    </row>
    <row r="144" spans="2:30" ht="15.75" thickBot="1" x14ac:dyDescent="0.25">
      <c r="B144" s="113">
        <f t="shared" si="50"/>
        <v>1.660000000000001</v>
      </c>
      <c r="C144" s="86">
        <f t="shared" si="38"/>
        <v>0.829640325328173</v>
      </c>
      <c r="D144" s="86">
        <f t="shared" si="39"/>
        <v>3.8429026005274108E-3</v>
      </c>
      <c r="E144" s="86">
        <f t="shared" si="51"/>
        <v>0.80978577742026003</v>
      </c>
      <c r="F144" s="88">
        <f t="shared" si="40"/>
        <v>1.0245182719449133</v>
      </c>
      <c r="H144" s="113">
        <f t="shared" si="31"/>
        <v>1.660000000000001</v>
      </c>
      <c r="I144" s="116">
        <f t="shared" si="41"/>
        <v>0.8956509252347542</v>
      </c>
      <c r="J144" s="116">
        <f t="shared" si="42"/>
        <v>8.341931879868421E-5</v>
      </c>
      <c r="K144" s="86">
        <f t="shared" si="52"/>
        <v>0.89804599715727729</v>
      </c>
      <c r="L144" s="88">
        <f t="shared" si="43"/>
        <v>0.99733301865371649</v>
      </c>
      <c r="N144" s="113">
        <f t="shared" si="32"/>
        <v>1.660000000000001</v>
      </c>
      <c r="O144" s="124">
        <f t="shared" si="44"/>
        <v>0.83902922915186318</v>
      </c>
      <c r="P144" s="124">
        <f t="shared" si="45"/>
        <v>1.3024136623927625E-3</v>
      </c>
      <c r="Q144" s="86">
        <f t="shared" si="35"/>
        <v>0.86969789710575551</v>
      </c>
      <c r="R144" s="88">
        <f t="shared" si="53"/>
        <v>0.9647364124301625</v>
      </c>
      <c r="T144" s="113">
        <f t="shared" si="33"/>
        <v>1.660000000000001</v>
      </c>
      <c r="U144" s="124">
        <f t="shared" si="46"/>
        <v>0.81854745671540807</v>
      </c>
      <c r="V144" s="124">
        <f t="shared" si="47"/>
        <v>2.660140137475034E-3</v>
      </c>
      <c r="W144" s="86">
        <f t="shared" si="36"/>
        <v>0.84233602947374275</v>
      </c>
      <c r="X144" s="88">
        <f t="shared" si="54"/>
        <v>0.97175880892427602</v>
      </c>
      <c r="Z144" s="113">
        <f t="shared" si="34"/>
        <v>1.660000000000001</v>
      </c>
      <c r="AA144" s="124">
        <f t="shared" si="48"/>
        <v>0.92409998619673372</v>
      </c>
      <c r="AB144" s="124">
        <f t="shared" si="49"/>
        <v>8.8738027507116418E-10</v>
      </c>
      <c r="AC144" s="86">
        <f t="shared" si="37"/>
        <v>0.92460368033407137</v>
      </c>
      <c r="AD144" s="88">
        <f t="shared" si="55"/>
        <v>0.9994552323897784</v>
      </c>
    </row>
    <row r="145" spans="2:30" ht="15.75" thickBot="1" x14ac:dyDescent="0.25">
      <c r="B145" s="113">
        <f t="shared" si="50"/>
        <v>1.680000000000001</v>
      </c>
      <c r="C145" s="86">
        <f t="shared" si="38"/>
        <v>0.83301064221039611</v>
      </c>
      <c r="D145" s="86">
        <f t="shared" si="39"/>
        <v>3.7668761245117752E-3</v>
      </c>
      <c r="E145" s="86">
        <f t="shared" si="51"/>
        <v>0.8135526535447718</v>
      </c>
      <c r="F145" s="88">
        <f t="shared" si="40"/>
        <v>1.023917307110785</v>
      </c>
      <c r="H145" s="113">
        <f t="shared" si="31"/>
        <v>1.680000000000001</v>
      </c>
      <c r="I145" s="116">
        <f t="shared" si="41"/>
        <v>0.89622062984463491</v>
      </c>
      <c r="J145" s="116">
        <f t="shared" si="42"/>
        <v>6.6351768525619922E-5</v>
      </c>
      <c r="K145" s="86">
        <f t="shared" si="52"/>
        <v>0.89811234892580294</v>
      </c>
      <c r="L145" s="88">
        <f t="shared" si="43"/>
        <v>0.99789367211860447</v>
      </c>
      <c r="N145" s="113">
        <f t="shared" si="32"/>
        <v>1.680000000000001</v>
      </c>
      <c r="O145" s="124">
        <f t="shared" si="44"/>
        <v>0.84209704564879329</v>
      </c>
      <c r="P145" s="124">
        <f t="shared" si="45"/>
        <v>1.2182030582379793E-3</v>
      </c>
      <c r="Q145" s="86">
        <f t="shared" si="35"/>
        <v>0.87091610016399346</v>
      </c>
      <c r="R145" s="88">
        <f t="shared" si="53"/>
        <v>0.96690949391132675</v>
      </c>
      <c r="T145" s="113">
        <f t="shared" si="33"/>
        <v>1.680000000000001</v>
      </c>
      <c r="U145" s="124">
        <f t="shared" si="46"/>
        <v>0.82169033706119177</v>
      </c>
      <c r="V145" s="124">
        <f t="shared" si="47"/>
        <v>2.5703126094523731E-3</v>
      </c>
      <c r="W145" s="86">
        <f t="shared" si="36"/>
        <v>0.84490634208319515</v>
      </c>
      <c r="X145" s="88">
        <f t="shared" si="54"/>
        <v>0.97252239228698156</v>
      </c>
      <c r="Z145" s="113">
        <f t="shared" si="34"/>
        <v>1.680000000000001</v>
      </c>
      <c r="AA145" s="124">
        <f t="shared" si="48"/>
        <v>0.92409999595053871</v>
      </c>
      <c r="AB145" s="124">
        <f t="shared" si="49"/>
        <v>2.6927203121768698E-10</v>
      </c>
      <c r="AC145" s="86">
        <f t="shared" si="37"/>
        <v>0.92460368060334341</v>
      </c>
      <c r="AD145" s="88">
        <f t="shared" si="55"/>
        <v>0.99945524264788133</v>
      </c>
    </row>
    <row r="146" spans="2:30" ht="15.75" thickBot="1" x14ac:dyDescent="0.25">
      <c r="B146" s="113">
        <f t="shared" si="50"/>
        <v>1.7000000000000011</v>
      </c>
      <c r="C146" s="86">
        <f t="shared" si="38"/>
        <v>0.83631425894184275</v>
      </c>
      <c r="D146" s="86">
        <f t="shared" si="39"/>
        <v>3.6923542566123643E-3</v>
      </c>
      <c r="E146" s="86">
        <f t="shared" si="51"/>
        <v>0.8172450078013842</v>
      </c>
      <c r="F146" s="88">
        <f t="shared" si="40"/>
        <v>1.0233335792307379</v>
      </c>
      <c r="H146" s="113">
        <f t="shared" si="31"/>
        <v>1.7000000000000011</v>
      </c>
      <c r="I146" s="116">
        <f t="shared" si="41"/>
        <v>0.89668384596017403</v>
      </c>
      <c r="J146" s="116">
        <f t="shared" si="42"/>
        <v>5.2425602279937539E-5</v>
      </c>
      <c r="K146" s="86">
        <f t="shared" si="52"/>
        <v>0.89816477452808285</v>
      </c>
      <c r="L146" s="88">
        <f t="shared" si="43"/>
        <v>0.99835116160207138</v>
      </c>
      <c r="N146" s="113">
        <f t="shared" si="32"/>
        <v>1.7000000000000011</v>
      </c>
      <c r="O146" s="124">
        <f t="shared" si="44"/>
        <v>0.84499875818633019</v>
      </c>
      <c r="P146" s="124">
        <f t="shared" si="45"/>
        <v>1.1385139470295152E-3</v>
      </c>
      <c r="Q146" s="86">
        <f t="shared" si="35"/>
        <v>0.87205461411102292</v>
      </c>
      <c r="R146" s="88">
        <f t="shared" si="53"/>
        <v>0.96897458543663162</v>
      </c>
      <c r="T146" s="113">
        <f t="shared" si="33"/>
        <v>1.7000000000000011</v>
      </c>
      <c r="U146" s="124">
        <f t="shared" si="46"/>
        <v>0.82474113190478338</v>
      </c>
      <c r="V146" s="124">
        <f t="shared" si="47"/>
        <v>2.4831073026520874E-3</v>
      </c>
      <c r="W146" s="86">
        <f t="shared" si="36"/>
        <v>0.84738944938584726</v>
      </c>
      <c r="X146" s="88">
        <f t="shared" si="54"/>
        <v>0.97327283517929275</v>
      </c>
      <c r="Z146" s="113">
        <f t="shared" si="34"/>
        <v>1.7000000000000011</v>
      </c>
      <c r="AA146" s="124">
        <f t="shared" si="48"/>
        <v>0.92409999889209282</v>
      </c>
      <c r="AB146" s="124">
        <f t="shared" si="49"/>
        <v>7.631617393192857E-11</v>
      </c>
      <c r="AC146" s="86">
        <f t="shared" si="37"/>
        <v>0.92460368067965959</v>
      </c>
      <c r="AD146" s="88">
        <f t="shared" si="55"/>
        <v>0.99945524574680844</v>
      </c>
    </row>
    <row r="147" spans="2:30" ht="15.75" thickBot="1" x14ac:dyDescent="0.25">
      <c r="B147" s="113">
        <f t="shared" si="50"/>
        <v>1.7200000000000011</v>
      </c>
      <c r="C147" s="86">
        <f t="shared" si="38"/>
        <v>0.83955249628138273</v>
      </c>
      <c r="D147" s="86">
        <f t="shared" si="39"/>
        <v>3.6193072031219338E-3</v>
      </c>
      <c r="E147" s="86">
        <f t="shared" si="51"/>
        <v>0.82086431500450618</v>
      </c>
      <c r="F147" s="88">
        <f t="shared" si="40"/>
        <v>1.0227664681425139</v>
      </c>
      <c r="H147" s="113">
        <f t="shared" si="31"/>
        <v>1.7200000000000011</v>
      </c>
      <c r="I147" s="116">
        <f t="shared" si="41"/>
        <v>0.89705781092761949</v>
      </c>
      <c r="J147" s="116">
        <f t="shared" si="42"/>
        <v>4.1142518619404427E-5</v>
      </c>
      <c r="K147" s="86">
        <f t="shared" si="52"/>
        <v>0.89820591704670227</v>
      </c>
      <c r="L147" s="88">
        <f t="shared" si="43"/>
        <v>0.9987217784950051</v>
      </c>
      <c r="N147" s="113">
        <f t="shared" si="32"/>
        <v>1.7200000000000011</v>
      </c>
      <c r="O147" s="124">
        <f t="shared" si="44"/>
        <v>0.84774074958883672</v>
      </c>
      <c r="P147" s="124">
        <f t="shared" si="45"/>
        <v>1.0631754138323314E-3</v>
      </c>
      <c r="Q147" s="86">
        <f t="shared" si="35"/>
        <v>0.8731177895248553</v>
      </c>
      <c r="R147" s="88">
        <f t="shared" si="53"/>
        <v>0.97093514730718222</v>
      </c>
      <c r="T147" s="113">
        <f t="shared" si="33"/>
        <v>1.7200000000000011</v>
      </c>
      <c r="U147" s="124">
        <f t="shared" si="46"/>
        <v>0.8277018861591553</v>
      </c>
      <c r="V147" s="124">
        <f t="shared" si="47"/>
        <v>2.3984664487053547E-3</v>
      </c>
      <c r="W147" s="86">
        <f t="shared" si="36"/>
        <v>0.8497879158345526</v>
      </c>
      <c r="X147" s="88">
        <f t="shared" si="54"/>
        <v>0.97400995087849984</v>
      </c>
      <c r="Z147" s="113">
        <f t="shared" si="34"/>
        <v>1.7200000000000011</v>
      </c>
      <c r="AA147" s="124">
        <f t="shared" si="48"/>
        <v>0.92409999971818624</v>
      </c>
      <c r="AB147" s="124">
        <f t="shared" si="49"/>
        <v>2.01404428307476E-11</v>
      </c>
      <c r="AC147" s="86">
        <f t="shared" si="37"/>
        <v>0.92460368069980003</v>
      </c>
      <c r="AD147" s="88">
        <f t="shared" si="55"/>
        <v>0.99945524661849439</v>
      </c>
    </row>
    <row r="148" spans="2:30" ht="15.75" thickBot="1" x14ac:dyDescent="0.25">
      <c r="B148" s="113">
        <f t="shared" si="50"/>
        <v>1.7400000000000011</v>
      </c>
      <c r="C148" s="86">
        <f t="shared" si="38"/>
        <v>0.84272664880901493</v>
      </c>
      <c r="D148" s="86">
        <f t="shared" si="39"/>
        <v>3.5477057608893558E-3</v>
      </c>
      <c r="E148" s="86">
        <f t="shared" si="51"/>
        <v>0.82441202076539555</v>
      </c>
      <c r="F148" s="88">
        <f t="shared" si="40"/>
        <v>1.022215382093308</v>
      </c>
      <c r="H148" s="113">
        <f t="shared" ref="H148:H161" si="56">H147+$C$39</f>
        <v>1.7400000000000011</v>
      </c>
      <c r="I148" s="116">
        <f t="shared" si="41"/>
        <v>0.89735755197511913</v>
      </c>
      <c r="J148" s="116">
        <f t="shared" si="42"/>
        <v>3.2066094702709929E-5</v>
      </c>
      <c r="K148" s="86">
        <f t="shared" si="52"/>
        <v>0.89823798314140502</v>
      </c>
      <c r="L148" s="88">
        <f t="shared" si="43"/>
        <v>0.99901982416374024</v>
      </c>
      <c r="N148" s="113">
        <f t="shared" ref="N148:N161" si="57">N147+$C$39</f>
        <v>1.7400000000000011</v>
      </c>
      <c r="O148" s="124">
        <f t="shared" si="44"/>
        <v>0.85032935516710695</v>
      </c>
      <c r="P148" s="124">
        <f t="shared" si="45"/>
        <v>9.9201757700200844E-4</v>
      </c>
      <c r="Q148" s="86">
        <f t="shared" si="35"/>
        <v>0.87410980710185726</v>
      </c>
      <c r="R148" s="88">
        <f t="shared" si="53"/>
        <v>0.97279466293417383</v>
      </c>
      <c r="T148" s="113">
        <f t="shared" ref="T148:T161" si="58">T147+$C$39</f>
        <v>1.7400000000000011</v>
      </c>
      <c r="U148" s="124">
        <f t="shared" si="46"/>
        <v>0.83057463058668923</v>
      </c>
      <c r="V148" s="124">
        <f t="shared" si="47"/>
        <v>2.3163326521434846E-3</v>
      </c>
      <c r="W148" s="86">
        <f t="shared" si="36"/>
        <v>0.85210424848669608</v>
      </c>
      <c r="X148" s="88">
        <f t="shared" si="54"/>
        <v>0.97473358695459789</v>
      </c>
      <c r="Z148" s="113">
        <f t="shared" ref="Z148:Z161" si="59">Z147+$C$39</f>
        <v>1.7400000000000011</v>
      </c>
      <c r="AA148" s="124">
        <f t="shared" si="48"/>
        <v>0.92409999993356562</v>
      </c>
      <c r="AB148" s="124">
        <f t="shared" si="49"/>
        <v>4.9338938407894464E-12</v>
      </c>
      <c r="AC148" s="86">
        <f t="shared" si="37"/>
        <v>0.92460368070473398</v>
      </c>
      <c r="AD148" s="88">
        <f t="shared" si="55"/>
        <v>0.99945524684610332</v>
      </c>
    </row>
    <row r="149" spans="2:30" ht="15.75" thickBot="1" x14ac:dyDescent="0.25">
      <c r="B149" s="113">
        <f t="shared" si="50"/>
        <v>1.7600000000000011</v>
      </c>
      <c r="C149" s="86">
        <f t="shared" si="38"/>
        <v>0.84583798544583033</v>
      </c>
      <c r="D149" s="86">
        <f t="shared" si="39"/>
        <v>3.4775213055894191E-3</v>
      </c>
      <c r="E149" s="86">
        <f t="shared" si="51"/>
        <v>0.82788954207098497</v>
      </c>
      <c r="F149" s="88">
        <f t="shared" si="40"/>
        <v>1.0216797561302042</v>
      </c>
      <c r="H149" s="113">
        <f t="shared" si="56"/>
        <v>1.7600000000000011</v>
      </c>
      <c r="I149" s="116">
        <f t="shared" si="41"/>
        <v>0.89759604952877237</v>
      </c>
      <c r="J149" s="116">
        <f t="shared" si="42"/>
        <v>2.4817613763429142E-5</v>
      </c>
      <c r="K149" s="86">
        <f t="shared" si="52"/>
        <v>0.8982628007551684</v>
      </c>
      <c r="L149" s="88">
        <f t="shared" si="43"/>
        <v>0.99925773256352646</v>
      </c>
      <c r="N149" s="113">
        <f t="shared" si="57"/>
        <v>1.7600000000000011</v>
      </c>
      <c r="O149" s="124">
        <f t="shared" si="44"/>
        <v>0.85277084610143594</v>
      </c>
      <c r="P149" s="124">
        <f t="shared" si="45"/>
        <v>9.2487205022364054E-4</v>
      </c>
      <c r="Q149" s="86">
        <f t="shared" si="35"/>
        <v>0.87503467915208089</v>
      </c>
      <c r="R149" s="88">
        <f t="shared" si="53"/>
        <v>0.97455662777591989</v>
      </c>
      <c r="T149" s="113">
        <f t="shared" si="58"/>
        <v>1.7600000000000011</v>
      </c>
      <c r="U149" s="124">
        <f t="shared" si="46"/>
        <v>0.83336138007675487</v>
      </c>
      <c r="V149" s="124">
        <f t="shared" si="47"/>
        <v>2.2366489407018037E-3</v>
      </c>
      <c r="W149" s="86">
        <f t="shared" si="36"/>
        <v>0.85434089742739794</v>
      </c>
      <c r="X149" s="88">
        <f t="shared" si="54"/>
        <v>0.97544362278123775</v>
      </c>
      <c r="Z149" s="113">
        <f t="shared" si="59"/>
        <v>1.7600000000000011</v>
      </c>
      <c r="AA149" s="124">
        <f t="shared" si="48"/>
        <v>0.92409999998553338</v>
      </c>
      <c r="AB149" s="124">
        <f t="shared" si="49"/>
        <v>1.1183492747252106E-12</v>
      </c>
      <c r="AC149" s="86">
        <f t="shared" si="37"/>
        <v>0.9246036807058523</v>
      </c>
      <c r="AD149" s="88">
        <f t="shared" si="55"/>
        <v>0.99945524690109988</v>
      </c>
    </row>
    <row r="150" spans="2:30" ht="15.75" thickBot="1" x14ac:dyDescent="0.25">
      <c r="B150" s="113">
        <f t="shared" si="50"/>
        <v>1.7800000000000011</v>
      </c>
      <c r="C150" s="86">
        <f t="shared" si="38"/>
        <v>0.84888774996359628</v>
      </c>
      <c r="D150" s="86">
        <f t="shared" si="39"/>
        <v>3.4087257802268242E-3</v>
      </c>
      <c r="E150" s="86">
        <f t="shared" si="51"/>
        <v>0.83129826785121175</v>
      </c>
      <c r="F150" s="88">
        <f t="shared" si="40"/>
        <v>1.0211590505990717</v>
      </c>
      <c r="H150" s="113">
        <f t="shared" si="56"/>
        <v>1.7800000000000011</v>
      </c>
      <c r="I150" s="116">
        <f t="shared" si="41"/>
        <v>0.89778441360284245</v>
      </c>
      <c r="J150" s="116">
        <f t="shared" si="42"/>
        <v>1.9071440789201279E-5</v>
      </c>
      <c r="K150" s="86">
        <f t="shared" si="52"/>
        <v>0.89828187219595756</v>
      </c>
      <c r="L150" s="88">
        <f t="shared" si="43"/>
        <v>0.99944621102961917</v>
      </c>
      <c r="N150" s="113">
        <f t="shared" si="57"/>
        <v>1.7800000000000011</v>
      </c>
      <c r="O150" s="124">
        <f t="shared" si="44"/>
        <v>0.85507141418241706</v>
      </c>
      <c r="P150" s="124">
        <f t="shared" si="45"/>
        <v>8.6157236809590099E-4</v>
      </c>
      <c r="Q150" s="86">
        <f t="shared" si="35"/>
        <v>0.87589625152017681</v>
      </c>
      <c r="R150" s="88">
        <f t="shared" si="53"/>
        <v>0.97622453880626059</v>
      </c>
      <c r="T150" s="113">
        <f t="shared" si="58"/>
        <v>1.7800000000000011</v>
      </c>
      <c r="U150" s="124">
        <f t="shared" si="46"/>
        <v>0.83606413204696728</v>
      </c>
      <c r="V150" s="124">
        <f t="shared" si="47"/>
        <v>2.1593588120662022E-3</v>
      </c>
      <c r="W150" s="86">
        <f t="shared" si="36"/>
        <v>0.85650025623946413</v>
      </c>
      <c r="X150" s="88">
        <f t="shared" si="54"/>
        <v>0.97613996721702878</v>
      </c>
      <c r="Z150" s="113">
        <f t="shared" si="59"/>
        <v>1.7800000000000011</v>
      </c>
      <c r="AA150" s="124">
        <f t="shared" si="48"/>
        <v>0.92409999999709991</v>
      </c>
      <c r="AB150" s="124">
        <f t="shared" si="49"/>
        <v>2.3376899975897566E-13</v>
      </c>
      <c r="AC150" s="86">
        <f t="shared" si="37"/>
        <v>0.92460368070608612</v>
      </c>
      <c r="AD150" s="88">
        <f t="shared" si="55"/>
        <v>0.99945524691335685</v>
      </c>
    </row>
    <row r="151" spans="2:30" ht="15.75" thickBot="1" x14ac:dyDescent="0.25">
      <c r="B151" s="113">
        <f t="shared" si="50"/>
        <v>1.8000000000000012</v>
      </c>
      <c r="C151" s="86">
        <f t="shared" si="38"/>
        <v>0.85187716148416925</v>
      </c>
      <c r="D151" s="86">
        <f t="shared" si="39"/>
        <v>3.341291683869629E-3</v>
      </c>
      <c r="E151" s="86">
        <f t="shared" si="51"/>
        <v>0.8346395595350814</v>
      </c>
      <c r="F151" s="88">
        <f t="shared" si="40"/>
        <v>1.0206527497434816</v>
      </c>
      <c r="H151" s="113">
        <f t="shared" si="56"/>
        <v>1.8000000000000012</v>
      </c>
      <c r="I151" s="116">
        <f t="shared" si="41"/>
        <v>0.89793206663249403</v>
      </c>
      <c r="J151" s="116">
        <f t="shared" si="42"/>
        <v>1.4550136676714832E-5</v>
      </c>
      <c r="K151" s="86">
        <f t="shared" si="52"/>
        <v>0.89829642233263429</v>
      </c>
      <c r="L151" s="88">
        <f t="shared" si="43"/>
        <v>0.99959439257345128</v>
      </c>
      <c r="N151" s="113">
        <f t="shared" si="57"/>
        <v>1.8000000000000012</v>
      </c>
      <c r="O151" s="124">
        <f t="shared" si="44"/>
        <v>0.85723715788996113</v>
      </c>
      <c r="P151" s="124">
        <f t="shared" si="45"/>
        <v>8.0195437569542118E-4</v>
      </c>
      <c r="Q151" s="86">
        <f t="shared" si="35"/>
        <v>0.87669820589587222</v>
      </c>
      <c r="R151" s="88">
        <f t="shared" si="53"/>
        <v>0.97780188453103489</v>
      </c>
      <c r="T151" s="113">
        <f t="shared" si="58"/>
        <v>1.8000000000000012</v>
      </c>
      <c r="U151" s="124">
        <f t="shared" si="46"/>
        <v>0.83868486496296779</v>
      </c>
      <c r="V151" s="124">
        <f t="shared" si="47"/>
        <v>2.0844062772097686E-3</v>
      </c>
      <c r="W151" s="86">
        <f t="shared" si="36"/>
        <v>0.85858466251667387</v>
      </c>
      <c r="X151" s="88">
        <f t="shared" si="54"/>
        <v>0.97682255644379201</v>
      </c>
      <c r="Z151" s="113">
        <f t="shared" si="59"/>
        <v>1.8000000000000012</v>
      </c>
      <c r="AA151" s="124">
        <f t="shared" si="48"/>
        <v>0.9240999999994669</v>
      </c>
      <c r="AB151" s="124">
        <f t="shared" si="49"/>
        <v>4.4908513076226914E-14</v>
      </c>
      <c r="AC151" s="86">
        <f t="shared" si="37"/>
        <v>0.92460368070613108</v>
      </c>
      <c r="AD151" s="88">
        <f t="shared" si="55"/>
        <v>0.99945524691586829</v>
      </c>
    </row>
    <row r="152" spans="2:30" ht="15.75" thickBot="1" x14ac:dyDescent="0.25">
      <c r="B152" s="113">
        <f t="shared" si="50"/>
        <v>1.8200000000000012</v>
      </c>
      <c r="C152" s="86">
        <f t="shared" si="38"/>
        <v>0.85480741496894541</v>
      </c>
      <c r="D152" s="86">
        <f t="shared" si="39"/>
        <v>3.2751920606074909E-3</v>
      </c>
      <c r="E152" s="86">
        <f t="shared" si="51"/>
        <v>0.83791475159568884</v>
      </c>
      <c r="F152" s="88">
        <f t="shared" si="40"/>
        <v>1.0201603603959555</v>
      </c>
      <c r="H152" s="113">
        <f t="shared" si="56"/>
        <v>1.8200000000000012</v>
      </c>
      <c r="I152" s="116">
        <f t="shared" si="41"/>
        <v>0.89804692699208422</v>
      </c>
      <c r="J152" s="116">
        <f t="shared" si="42"/>
        <v>1.1019478970662153E-5</v>
      </c>
      <c r="K152" s="86">
        <f t="shared" si="52"/>
        <v>0.89830744181160493</v>
      </c>
      <c r="L152" s="88">
        <f t="shared" si="43"/>
        <v>0.99970999369770852</v>
      </c>
      <c r="N152" s="113">
        <f t="shared" si="57"/>
        <v>1.8200000000000012</v>
      </c>
      <c r="O152" s="124">
        <f t="shared" si="44"/>
        <v>0.85927406978503273</v>
      </c>
      <c r="P152" s="124">
        <f t="shared" si="45"/>
        <v>7.4585658272438332E-4</v>
      </c>
      <c r="Q152" s="86">
        <f t="shared" si="35"/>
        <v>0.87744406247859663</v>
      </c>
      <c r="R152" s="88">
        <f t="shared" si="53"/>
        <v>0.97929213556675343</v>
      </c>
      <c r="T152" s="113">
        <f t="shared" si="58"/>
        <v>1.8200000000000012</v>
      </c>
      <c r="U152" s="124">
        <f t="shared" si="46"/>
        <v>0.84122553697169833</v>
      </c>
      <c r="V152" s="124">
        <f t="shared" si="47"/>
        <v>2.0117359004629288E-3</v>
      </c>
      <c r="W152" s="86">
        <f t="shared" si="36"/>
        <v>0.86059639841713675</v>
      </c>
      <c r="X152" s="88">
        <f t="shared" si="54"/>
        <v>0.9774913519495706</v>
      </c>
      <c r="Z152" s="113">
        <f t="shared" si="59"/>
        <v>1.8200000000000012</v>
      </c>
      <c r="AA152" s="124">
        <f t="shared" si="48"/>
        <v>0.92409999999991055</v>
      </c>
      <c r="AB152" s="124">
        <f t="shared" si="49"/>
        <v>7.9007435942230848E-15</v>
      </c>
      <c r="AC152" s="86">
        <f t="shared" si="37"/>
        <v>0.92460368070613896</v>
      </c>
      <c r="AD152" s="88">
        <f t="shared" si="55"/>
        <v>0.99945524691633958</v>
      </c>
    </row>
    <row r="153" spans="2:30" ht="15.75" thickBot="1" x14ac:dyDescent="0.25">
      <c r="B153" s="113">
        <f t="shared" si="50"/>
        <v>1.8400000000000012</v>
      </c>
      <c r="C153" s="86">
        <f t="shared" si="38"/>
        <v>0.85767968169854991</v>
      </c>
      <c r="D153" s="86">
        <f t="shared" si="39"/>
        <v>3.2104004887301826E-3</v>
      </c>
      <c r="E153" s="86">
        <f t="shared" si="51"/>
        <v>0.84112515208441907</v>
      </c>
      <c r="F153" s="88">
        <f t="shared" si="40"/>
        <v>1.0196814107545191</v>
      </c>
      <c r="H153" s="113">
        <f t="shared" si="56"/>
        <v>1.8400000000000012</v>
      </c>
      <c r="I153" s="116">
        <f t="shared" si="41"/>
        <v>0.89813558838836016</v>
      </c>
      <c r="J153" s="116">
        <f t="shared" si="42"/>
        <v>8.2835324525124498E-6</v>
      </c>
      <c r="K153" s="86">
        <f t="shared" si="52"/>
        <v>0.89831572534405746</v>
      </c>
      <c r="L153" s="88">
        <f t="shared" si="43"/>
        <v>0.99979947255668011</v>
      </c>
      <c r="N153" s="113">
        <f t="shared" si="57"/>
        <v>1.8400000000000012</v>
      </c>
      <c r="O153" s="124">
        <f t="shared" si="44"/>
        <v>0.8611880251831695</v>
      </c>
      <c r="P153" s="124">
        <f t="shared" si="45"/>
        <v>6.9312048299683803E-4</v>
      </c>
      <c r="Q153" s="86">
        <f t="shared" si="35"/>
        <v>0.87813718296159349</v>
      </c>
      <c r="R153" s="88">
        <f t="shared" si="53"/>
        <v>0.98069873579289568</v>
      </c>
      <c r="T153" s="113">
        <f t="shared" si="58"/>
        <v>1.8400000000000012</v>
      </c>
      <c r="U153" s="124">
        <f t="shared" si="46"/>
        <v>0.84368808464329537</v>
      </c>
      <c r="V153" s="124">
        <f t="shared" si="47"/>
        <v>1.9412928364564883E-3</v>
      </c>
      <c r="W153" s="86">
        <f t="shared" si="36"/>
        <v>0.86253769125359325</v>
      </c>
      <c r="X153" s="88">
        <f t="shared" si="54"/>
        <v>0.97814633864532663</v>
      </c>
      <c r="Z153" s="113">
        <f t="shared" si="59"/>
        <v>1.8400000000000012</v>
      </c>
      <c r="AA153" s="124">
        <f t="shared" si="48"/>
        <v>0.9240999999999866</v>
      </c>
      <c r="AB153" s="124">
        <f t="shared" si="49"/>
        <v>1.2683056252865532E-15</v>
      </c>
      <c r="AC153" s="86">
        <f t="shared" si="37"/>
        <v>0.92460368070614019</v>
      </c>
      <c r="AD153" s="88">
        <f t="shared" si="55"/>
        <v>0.99945524691642051</v>
      </c>
    </row>
    <row r="154" spans="2:30" ht="15.75" thickBot="1" x14ac:dyDescent="0.25">
      <c r="B154" s="113">
        <f t="shared" si="50"/>
        <v>1.8600000000000012</v>
      </c>
      <c r="C154" s="86">
        <f t="shared" si="38"/>
        <v>0.86049510974295951</v>
      </c>
      <c r="D154" s="86">
        <f t="shared" si="39"/>
        <v>3.146891070121895E-3</v>
      </c>
      <c r="E154" s="86">
        <f t="shared" si="51"/>
        <v>0.84427204315454096</v>
      </c>
      <c r="F154" s="88">
        <f t="shared" si="40"/>
        <v>1.019215449238142</v>
      </c>
      <c r="H154" s="113">
        <f t="shared" si="56"/>
        <v>1.8600000000000012</v>
      </c>
      <c r="I154" s="116">
        <f t="shared" si="41"/>
        <v>0.89820349128500021</v>
      </c>
      <c r="J154" s="116">
        <f t="shared" si="42"/>
        <v>6.1798867701191123E-6</v>
      </c>
      <c r="K154" s="86">
        <f t="shared" si="52"/>
        <v>0.89832190523082756</v>
      </c>
      <c r="L154" s="88">
        <f t="shared" si="43"/>
        <v>0.99986818317004422</v>
      </c>
      <c r="N154" s="113">
        <f t="shared" si="57"/>
        <v>1.8600000000000012</v>
      </c>
      <c r="O154" s="124">
        <f t="shared" si="44"/>
        <v>0.86298477207397739</v>
      </c>
      <c r="P154" s="124">
        <f t="shared" si="45"/>
        <v>6.4359084015681585E-4</v>
      </c>
      <c r="Q154" s="86">
        <f t="shared" ref="Q154:Q161" si="60">Q153+P154</f>
        <v>0.87878077380175035</v>
      </c>
      <c r="R154" s="88">
        <f t="shared" si="53"/>
        <v>0.98202509408639327</v>
      </c>
      <c r="T154" s="113">
        <f t="shared" si="58"/>
        <v>1.8600000000000012</v>
      </c>
      <c r="U154" s="124">
        <f t="shared" si="46"/>
        <v>0.8460744218168591</v>
      </c>
      <c r="V154" s="124">
        <f t="shared" si="47"/>
        <v>1.8730228640730562E-3</v>
      </c>
      <c r="W154" s="86">
        <f t="shared" ref="W154:W161" si="61">W153+V154</f>
        <v>0.86441071411766635</v>
      </c>
      <c r="X154" s="88">
        <f t="shared" si="54"/>
        <v>0.9787875231052362</v>
      </c>
      <c r="Z154" s="113">
        <f t="shared" si="59"/>
        <v>1.8600000000000012</v>
      </c>
      <c r="AA154" s="124">
        <f t="shared" si="48"/>
        <v>0.92409999999999815</v>
      </c>
      <c r="AB154" s="124">
        <f t="shared" si="49"/>
        <v>1.8508391981349825E-16</v>
      </c>
      <c r="AC154" s="86">
        <f t="shared" ref="AC154:AC161" si="62">AC153+AB154</f>
        <v>0.92460368070614041</v>
      </c>
      <c r="AD154" s="88">
        <f t="shared" si="55"/>
        <v>0.99945524691643284</v>
      </c>
    </row>
    <row r="155" spans="2:30" ht="15.75" thickBot="1" x14ac:dyDescent="0.25">
      <c r="B155" s="113">
        <f t="shared" si="50"/>
        <v>1.8800000000000012</v>
      </c>
      <c r="C155" s="86">
        <f t="shared" si="38"/>
        <v>0.86325482442225376</v>
      </c>
      <c r="D155" s="86">
        <f t="shared" si="39"/>
        <v>3.0846384198670129E-3</v>
      </c>
      <c r="E155" s="86">
        <f t="shared" si="51"/>
        <v>0.84735668157440802</v>
      </c>
      <c r="F155" s="88">
        <f t="shared" si="40"/>
        <v>1.0187620434151845</v>
      </c>
      <c r="H155" s="113">
        <f t="shared" si="56"/>
        <v>1.8800000000000012</v>
      </c>
      <c r="I155" s="116">
        <f t="shared" si="41"/>
        <v>0.89825508345847227</v>
      </c>
      <c r="J155" s="116">
        <f t="shared" si="42"/>
        <v>4.57515228727771E-6</v>
      </c>
      <c r="K155" s="86">
        <f t="shared" si="52"/>
        <v>0.8983264803831148</v>
      </c>
      <c r="L155" s="88">
        <f t="shared" si="43"/>
        <v>0.99992052229762607</v>
      </c>
      <c r="N155" s="113">
        <f t="shared" si="57"/>
        <v>1.8800000000000012</v>
      </c>
      <c r="O155" s="124">
        <f t="shared" si="44"/>
        <v>0.86466992224649253</v>
      </c>
      <c r="P155" s="124">
        <f t="shared" si="45"/>
        <v>5.9711594064379881E-4</v>
      </c>
      <c r="Q155" s="86">
        <f t="shared" si="60"/>
        <v>0.87937788974239417</v>
      </c>
      <c r="R155" s="88">
        <f t="shared" si="53"/>
        <v>0.98327457664393836</v>
      </c>
      <c r="T155" s="113">
        <f t="shared" si="58"/>
        <v>1.8800000000000012</v>
      </c>
      <c r="U155" s="124">
        <f t="shared" si="46"/>
        <v>0.84838643854549267</v>
      </c>
      <c r="V155" s="124">
        <f t="shared" si="47"/>
        <v>1.8068724175384896E-3</v>
      </c>
      <c r="W155" s="86">
        <f t="shared" si="61"/>
        <v>0.86621758653520486</v>
      </c>
      <c r="X155" s="88">
        <f t="shared" si="54"/>
        <v>0.97941493192139495</v>
      </c>
      <c r="Z155" s="113">
        <f t="shared" si="59"/>
        <v>1.8800000000000012</v>
      </c>
      <c r="AA155" s="124">
        <f t="shared" si="48"/>
        <v>0.92409999999999992</v>
      </c>
      <c r="AB155" s="124">
        <f t="shared" si="49"/>
        <v>2.4458319520929106E-17</v>
      </c>
      <c r="AC155" s="86">
        <f t="shared" si="62"/>
        <v>0.92460368070614041</v>
      </c>
      <c r="AD155" s="88">
        <f t="shared" si="55"/>
        <v>0.99945524691643473</v>
      </c>
    </row>
    <row r="156" spans="2:30" ht="15.75" thickBot="1" x14ac:dyDescent="0.25">
      <c r="B156" s="113">
        <f t="shared" si="50"/>
        <v>1.9000000000000012</v>
      </c>
      <c r="C156" s="86">
        <f t="shared" si="38"/>
        <v>0.86595992875818351</v>
      </c>
      <c r="D156" s="86">
        <f t="shared" si="39"/>
        <v>3.0236176560630716E-3</v>
      </c>
      <c r="E156" s="86">
        <f t="shared" si="51"/>
        <v>0.85038029923047109</v>
      </c>
      <c r="F156" s="88">
        <f t="shared" si="40"/>
        <v>1.0183207789994793</v>
      </c>
      <c r="H156" s="113">
        <f t="shared" si="56"/>
        <v>1.9000000000000012</v>
      </c>
      <c r="I156" s="116">
        <f t="shared" si="41"/>
        <v>0.89829396766892111</v>
      </c>
      <c r="J156" s="116">
        <f t="shared" si="42"/>
        <v>3.3607804782292476E-6</v>
      </c>
      <c r="K156" s="86">
        <f t="shared" si="52"/>
        <v>0.89832984116359305</v>
      </c>
      <c r="L156" s="88">
        <f t="shared" si="43"/>
        <v>0.9999600664555176</v>
      </c>
      <c r="N156" s="113">
        <f t="shared" si="57"/>
        <v>1.9000000000000012</v>
      </c>
      <c r="O156" s="124">
        <f t="shared" si="44"/>
        <v>0.86624894357653914</v>
      </c>
      <c r="P156" s="124">
        <f t="shared" si="45"/>
        <v>5.5354781502875146E-4</v>
      </c>
      <c r="Q156" s="86">
        <f t="shared" si="60"/>
        <v>0.87993143755742287</v>
      </c>
      <c r="R156" s="88">
        <f t="shared" si="53"/>
        <v>0.98445049989478206</v>
      </c>
      <c r="T156" s="113">
        <f t="shared" si="58"/>
        <v>1.9000000000000012</v>
      </c>
      <c r="U156" s="124">
        <f t="shared" si="46"/>
        <v>0.85062600013613876</v>
      </c>
      <c r="V156" s="124">
        <f t="shared" si="47"/>
        <v>1.7427886147811454E-3</v>
      </c>
      <c r="W156" s="86">
        <f t="shared" si="61"/>
        <v>0.86796037514998603</v>
      </c>
      <c r="X156" s="88">
        <f t="shared" si="54"/>
        <v>0.98002861016454601</v>
      </c>
      <c r="Z156" s="113">
        <f t="shared" si="59"/>
        <v>1.9000000000000012</v>
      </c>
      <c r="AA156" s="124">
        <f t="shared" si="48"/>
        <v>0.92410000000000014</v>
      </c>
      <c r="AB156" s="124">
        <f t="shared" si="49"/>
        <v>2.9152334840675854E-18</v>
      </c>
      <c r="AC156" s="86">
        <f t="shared" si="62"/>
        <v>0.92460368070614041</v>
      </c>
      <c r="AD156" s="88">
        <f t="shared" si="55"/>
        <v>0.99945524691643495</v>
      </c>
    </row>
    <row r="157" spans="2:30" ht="15.75" thickBot="1" x14ac:dyDescent="0.25">
      <c r="B157" s="113">
        <f t="shared" si="50"/>
        <v>1.9200000000000013</v>
      </c>
      <c r="C157" s="86">
        <f t="shared" si="38"/>
        <v>0.86861150391674069</v>
      </c>
      <c r="D157" s="86">
        <f t="shared" si="39"/>
        <v>2.9638043898367172E-3</v>
      </c>
      <c r="E157" s="86">
        <f t="shared" si="51"/>
        <v>0.85334410362030777</v>
      </c>
      <c r="F157" s="88">
        <f t="shared" si="40"/>
        <v>1.0178912589091096</v>
      </c>
      <c r="H157" s="113">
        <f t="shared" si="56"/>
        <v>1.9200000000000013</v>
      </c>
      <c r="I157" s="116">
        <f t="shared" si="41"/>
        <v>0.89832303522624712</v>
      </c>
      <c r="J157" s="116">
        <f t="shared" si="42"/>
        <v>2.4492523601974688E-6</v>
      </c>
      <c r="K157" s="86">
        <f t="shared" si="52"/>
        <v>0.89833229041595319</v>
      </c>
      <c r="L157" s="88">
        <f t="shared" si="43"/>
        <v>0.99998969736498977</v>
      </c>
      <c r="N157" s="113">
        <f t="shared" si="57"/>
        <v>1.9200000000000013</v>
      </c>
      <c r="O157" s="124">
        <f t="shared" si="44"/>
        <v>0.86772715342899964</v>
      </c>
      <c r="P157" s="124">
        <f t="shared" si="45"/>
        <v>5.1274242893696803E-4</v>
      </c>
      <c r="Q157" s="86">
        <f t="shared" si="60"/>
        <v>0.88044417998635982</v>
      </c>
      <c r="R157" s="88">
        <f t="shared" si="53"/>
        <v>0.98555612400373049</v>
      </c>
      <c r="T157" s="113">
        <f t="shared" si="58"/>
        <v>1.9200000000000013</v>
      </c>
      <c r="U157" s="124">
        <f t="shared" si="46"/>
        <v>0.85279494627987718</v>
      </c>
      <c r="V157" s="124">
        <f t="shared" si="47"/>
        <v>1.6807192831830001E-3</v>
      </c>
      <c r="W157" s="86">
        <f t="shared" si="61"/>
        <v>0.86964109443316906</v>
      </c>
      <c r="X157" s="88">
        <f t="shared" si="54"/>
        <v>0.98062861994318218</v>
      </c>
      <c r="Z157" s="113">
        <f t="shared" si="59"/>
        <v>1.9200000000000013</v>
      </c>
      <c r="AA157" s="124">
        <f t="shared" si="48"/>
        <v>0.92410000000000014</v>
      </c>
      <c r="AB157" s="124">
        <f t="shared" si="49"/>
        <v>3.1212960650931352E-19</v>
      </c>
      <c r="AC157" s="86">
        <f t="shared" si="62"/>
        <v>0.92460368070614041</v>
      </c>
      <c r="AD157" s="88">
        <f t="shared" si="55"/>
        <v>0.99945524691643495</v>
      </c>
    </row>
    <row r="158" spans="2:30" ht="15.75" thickBot="1" x14ac:dyDescent="0.25">
      <c r="B158" s="113">
        <f t="shared" si="50"/>
        <v>1.9400000000000013</v>
      </c>
      <c r="C158" s="86">
        <f t="shared" si="38"/>
        <v>0.87121060964191133</v>
      </c>
      <c r="D158" s="86">
        <f t="shared" si="39"/>
        <v>2.9051747155586041E-3</v>
      </c>
      <c r="E158" s="86">
        <f t="shared" si="51"/>
        <v>0.85624927833586639</v>
      </c>
      <c r="F158" s="88">
        <f t="shared" si="40"/>
        <v>1.017473102383365</v>
      </c>
      <c r="H158" s="113">
        <f t="shared" si="56"/>
        <v>1.9400000000000013</v>
      </c>
      <c r="I158" s="116">
        <f t="shared" si="41"/>
        <v>0.89834458492217906</v>
      </c>
      <c r="J158" s="116">
        <f t="shared" si="42"/>
        <v>1.7706582698998556E-6</v>
      </c>
      <c r="K158" s="86">
        <f t="shared" si="52"/>
        <v>0.89833406107422309</v>
      </c>
      <c r="L158" s="88">
        <f t="shared" si="43"/>
        <v>1.0000117148490879</v>
      </c>
      <c r="N158" s="113">
        <f t="shared" si="57"/>
        <v>1.9400000000000013</v>
      </c>
      <c r="O158" s="124">
        <f t="shared" si="44"/>
        <v>0.86910971312521912</v>
      </c>
      <c r="P158" s="124">
        <f t="shared" si="45"/>
        <v>4.7455984485288394E-4</v>
      </c>
      <c r="Q158" s="86">
        <f t="shared" si="60"/>
        <v>0.88091873983121272</v>
      </c>
      <c r="R158" s="88">
        <f t="shared" si="53"/>
        <v>0.98659464696113031</v>
      </c>
      <c r="T158" s="113">
        <f t="shared" si="58"/>
        <v>1.9400000000000013</v>
      </c>
      <c r="U158" s="124">
        <f t="shared" si="46"/>
        <v>0.8548950902684701</v>
      </c>
      <c r="V158" s="124">
        <f t="shared" si="47"/>
        <v>1.6206129828430034E-3</v>
      </c>
      <c r="W158" s="86">
        <f t="shared" si="61"/>
        <v>0.87126170741601205</v>
      </c>
      <c r="X158" s="88">
        <f t="shared" si="54"/>
        <v>0.98121503905401508</v>
      </c>
      <c r="Z158" s="113">
        <f t="shared" si="59"/>
        <v>1.9400000000000013</v>
      </c>
      <c r="AA158" s="124">
        <f t="shared" si="48"/>
        <v>0.92410000000000014</v>
      </c>
      <c r="AB158" s="124">
        <f t="shared" si="49"/>
        <v>2.9894213322483162E-20</v>
      </c>
      <c r="AC158" s="86">
        <f t="shared" si="62"/>
        <v>0.92460368070614041</v>
      </c>
      <c r="AD158" s="88">
        <f t="shared" si="55"/>
        <v>0.99945524691643495</v>
      </c>
    </row>
    <row r="159" spans="2:30" ht="15.75" thickBot="1" x14ac:dyDescent="0.25">
      <c r="B159" s="113">
        <f t="shared" si="50"/>
        <v>1.9600000000000013</v>
      </c>
      <c r="C159" s="86">
        <f t="shared" si="38"/>
        <v>0.87375828468079031</v>
      </c>
      <c r="D159" s="86">
        <f t="shared" si="39"/>
        <v>2.847705201253198E-3</v>
      </c>
      <c r="E159" s="86">
        <f t="shared" si="51"/>
        <v>0.85909698353711961</v>
      </c>
      <c r="F159" s="88">
        <f t="shared" si="40"/>
        <v>1.0170659441537164</v>
      </c>
      <c r="H159" s="113">
        <f t="shared" si="56"/>
        <v>1.9600000000000013</v>
      </c>
      <c r="I159" s="116">
        <f t="shared" si="41"/>
        <v>0.89836042737384536</v>
      </c>
      <c r="J159" s="116">
        <f t="shared" si="42"/>
        <v>1.2696751332457124E-6</v>
      </c>
      <c r="K159" s="86">
        <f t="shared" si="52"/>
        <v>0.89833533074935634</v>
      </c>
      <c r="L159" s="88">
        <f t="shared" si="43"/>
        <v>1.0000279368111551</v>
      </c>
      <c r="N159" s="113">
        <f t="shared" si="57"/>
        <v>1.9600000000000013</v>
      </c>
      <c r="O159" s="124">
        <f t="shared" si="44"/>
        <v>0.87040162342357341</v>
      </c>
      <c r="P159" s="124">
        <f t="shared" si="45"/>
        <v>4.3886435616708532E-4</v>
      </c>
      <c r="Q159" s="86">
        <f t="shared" si="60"/>
        <v>0.88135760418737985</v>
      </c>
      <c r="R159" s="88">
        <f t="shared" si="53"/>
        <v>0.98756919925379438</v>
      </c>
      <c r="T159" s="113">
        <f t="shared" si="58"/>
        <v>1.9600000000000013</v>
      </c>
      <c r="U159" s="124">
        <f t="shared" si="46"/>
        <v>0.85692821829308075</v>
      </c>
      <c r="V159" s="124">
        <f t="shared" si="47"/>
        <v>1.5624190274693521E-3</v>
      </c>
      <c r="W159" s="86">
        <f t="shared" si="61"/>
        <v>0.8728241264434814</v>
      </c>
      <c r="X159" s="88">
        <f t="shared" si="54"/>
        <v>0.98178795971741506</v>
      </c>
      <c r="Z159" s="113">
        <f t="shared" si="59"/>
        <v>1.9600000000000013</v>
      </c>
      <c r="AA159" s="124">
        <f t="shared" si="48"/>
        <v>0.92410000000000014</v>
      </c>
      <c r="AB159" s="124">
        <f t="shared" si="49"/>
        <v>2.550082127655964E-21</v>
      </c>
      <c r="AC159" s="86">
        <f t="shared" si="62"/>
        <v>0.92460368070614041</v>
      </c>
      <c r="AD159" s="88">
        <f t="shared" si="55"/>
        <v>0.99945524691643495</v>
      </c>
    </row>
    <row r="160" spans="2:30" ht="15.75" thickBot="1" x14ac:dyDescent="0.25">
      <c r="B160" s="113">
        <f t="shared" si="50"/>
        <v>1.9800000000000013</v>
      </c>
      <c r="C160" s="86">
        <f t="shared" si="38"/>
        <v>0.87625554720022725</v>
      </c>
      <c r="D160" s="86">
        <f t="shared" si="39"/>
        <v>2.7913728791995941E-3</v>
      </c>
      <c r="E160" s="86">
        <f t="shared" si="51"/>
        <v>0.86188835641631922</v>
      </c>
      <c r="F160" s="88">
        <f t="shared" si="40"/>
        <v>1.0166694336649889</v>
      </c>
      <c r="H160" s="113">
        <f t="shared" si="56"/>
        <v>1.9800000000000013</v>
      </c>
      <c r="I160" s="116">
        <f t="shared" si="41"/>
        <v>0.89837197528059465</v>
      </c>
      <c r="J160" s="116">
        <f t="shared" si="42"/>
        <v>9.0293341870832406E-7</v>
      </c>
      <c r="K160" s="86">
        <f t="shared" si="52"/>
        <v>0.89833623368277504</v>
      </c>
      <c r="L160" s="88">
        <f t="shared" si="43"/>
        <v>1.0000397864368367</v>
      </c>
      <c r="N160" s="113">
        <f t="shared" si="57"/>
        <v>1.9800000000000013</v>
      </c>
      <c r="O160" s="124">
        <f t="shared" si="44"/>
        <v>0.87160772095953276</v>
      </c>
      <c r="P160" s="124">
        <f t="shared" si="45"/>
        <v>4.0552459487771977E-4</v>
      </c>
      <c r="Q160" s="86">
        <f t="shared" si="60"/>
        <v>0.8817631287822576</v>
      </c>
      <c r="R160" s="88">
        <f t="shared" si="53"/>
        <v>0.9884828391081063</v>
      </c>
      <c r="T160" s="113">
        <f t="shared" si="58"/>
        <v>1.9800000000000013</v>
      </c>
      <c r="U160" s="124">
        <f t="shared" si="46"/>
        <v>0.85889608882120472</v>
      </c>
      <c r="V160" s="124">
        <f t="shared" si="47"/>
        <v>1.5060875030138419E-3</v>
      </c>
      <c r="W160" s="86">
        <f t="shared" si="61"/>
        <v>0.87433021394649524</v>
      </c>
      <c r="X160" s="88">
        <f t="shared" si="54"/>
        <v>0.98234748739194888</v>
      </c>
      <c r="Z160" s="113">
        <f t="shared" si="59"/>
        <v>1.9800000000000013</v>
      </c>
      <c r="AA160" s="124">
        <f t="shared" si="48"/>
        <v>0.92410000000000014</v>
      </c>
      <c r="AB160" s="124">
        <f t="shared" si="49"/>
        <v>1.9288932808294107E-22</v>
      </c>
      <c r="AC160" s="86">
        <f t="shared" si="62"/>
        <v>0.92460368070614041</v>
      </c>
      <c r="AD160" s="88">
        <f t="shared" si="55"/>
        <v>0.99945524691643495</v>
      </c>
    </row>
    <row r="161" spans="2:30" ht="15.75" thickBot="1" x14ac:dyDescent="0.25">
      <c r="B161" s="114">
        <f t="shared" si="50"/>
        <v>2.0000000000000013</v>
      </c>
      <c r="C161" s="97">
        <f t="shared" si="38"/>
        <v>0.87870339519518093</v>
      </c>
      <c r="D161" s="97">
        <f t="shared" si="39"/>
        <v>2.7361552367194809E-3</v>
      </c>
      <c r="E161" s="97">
        <f t="shared" si="51"/>
        <v>0.86462451165303866</v>
      </c>
      <c r="F161" s="89">
        <f t="shared" si="40"/>
        <v>1.0162832343432242</v>
      </c>
      <c r="H161" s="114">
        <f t="shared" si="56"/>
        <v>2.0000000000000013</v>
      </c>
      <c r="I161" s="122">
        <f t="shared" si="41"/>
        <v>0.89838032043737504</v>
      </c>
      <c r="J161" s="122">
        <f t="shared" si="42"/>
        <v>6.3675518267088888E-7</v>
      </c>
      <c r="K161" s="97">
        <f t="shared" si="52"/>
        <v>0.89833687043795774</v>
      </c>
      <c r="L161" s="89">
        <f t="shared" si="43"/>
        <v>1.0000483671558489</v>
      </c>
      <c r="N161" s="114">
        <f t="shared" si="57"/>
        <v>2.0000000000000013</v>
      </c>
      <c r="O161" s="124">
        <f t="shared" si="44"/>
        <v>0.87273267559029721</v>
      </c>
      <c r="P161" s="124">
        <f t="shared" si="45"/>
        <v>3.7441361439779282E-4</v>
      </c>
      <c r="Q161" s="97">
        <f t="shared" si="60"/>
        <v>0.88213754239665543</v>
      </c>
      <c r="R161" s="89">
        <f t="shared" si="53"/>
        <v>0.98933854829394696</v>
      </c>
      <c r="T161" s="114">
        <f t="shared" si="58"/>
        <v>2.0000000000000013</v>
      </c>
      <c r="U161" s="124">
        <f t="shared" si="46"/>
        <v>0.86080043204799128</v>
      </c>
      <c r="V161" s="124">
        <f t="shared" si="47"/>
        <v>1.4515692841578593E-3</v>
      </c>
      <c r="W161" s="97">
        <f t="shared" si="61"/>
        <v>0.87578178323065314</v>
      </c>
      <c r="X161" s="89">
        <f t="shared" si="54"/>
        <v>0.98289373966263893</v>
      </c>
      <c r="Z161" s="114">
        <f t="shared" si="59"/>
        <v>2.0000000000000013</v>
      </c>
      <c r="AA161" s="124">
        <f t="shared" si="48"/>
        <v>0.92410000000000014</v>
      </c>
      <c r="AB161" s="124">
        <f t="shared" si="49"/>
        <v>1.2878587795688341E-23</v>
      </c>
      <c r="AC161" s="97">
        <f t="shared" si="62"/>
        <v>0.92460368070614041</v>
      </c>
      <c r="AD161" s="89">
        <f t="shared" si="55"/>
        <v>0.99945524691643495</v>
      </c>
    </row>
    <row r="162" spans="2:30" x14ac:dyDescent="0.2">
      <c r="B162" s="94"/>
      <c r="C162" s="94"/>
      <c r="D162" s="94"/>
      <c r="E162" s="94"/>
      <c r="F162" s="94"/>
      <c r="H162" s="94"/>
      <c r="I162" s="94"/>
      <c r="J162" s="94"/>
      <c r="K162" s="94"/>
      <c r="L162" s="94"/>
    </row>
    <row r="163" spans="2:30" x14ac:dyDescent="0.2">
      <c r="B163" s="94"/>
      <c r="C163" s="94"/>
      <c r="D163" s="94"/>
      <c r="E163" s="94"/>
      <c r="F163" s="94"/>
      <c r="H163" s="94"/>
      <c r="I163" s="94"/>
      <c r="J163" s="94"/>
      <c r="K163" s="94"/>
      <c r="L163" s="94"/>
    </row>
    <row r="164" spans="2:30" x14ac:dyDescent="0.2">
      <c r="B164" s="94"/>
      <c r="C164" s="94"/>
      <c r="D164" s="94"/>
      <c r="E164" s="94"/>
      <c r="F164" s="94"/>
      <c r="H164" s="94"/>
      <c r="I164" s="94"/>
      <c r="J164" s="94"/>
      <c r="K164" s="94"/>
      <c r="L164" s="94"/>
    </row>
    <row r="165" spans="2:30" x14ac:dyDescent="0.2">
      <c r="B165" s="94"/>
      <c r="C165" s="94"/>
      <c r="D165" s="94"/>
      <c r="E165" s="94"/>
      <c r="F165" s="94"/>
      <c r="H165" s="94"/>
      <c r="I165" s="94"/>
      <c r="J165" s="94"/>
      <c r="K165" s="94"/>
      <c r="L165" s="94"/>
    </row>
    <row r="166" spans="2:30" x14ac:dyDescent="0.2">
      <c r="B166" s="94"/>
      <c r="C166" s="94"/>
      <c r="D166" s="94"/>
      <c r="E166" s="94"/>
      <c r="F166" s="94"/>
      <c r="H166" s="94"/>
      <c r="I166" s="94"/>
      <c r="J166" s="94"/>
      <c r="K166" s="94"/>
      <c r="L166" s="94"/>
    </row>
    <row r="167" spans="2:30" x14ac:dyDescent="0.2">
      <c r="B167" s="94"/>
      <c r="C167" s="94"/>
      <c r="D167" s="94"/>
      <c r="E167" s="94"/>
      <c r="F167" s="94"/>
      <c r="H167" s="94"/>
      <c r="I167" s="94"/>
      <c r="J167" s="94"/>
      <c r="K167" s="94"/>
      <c r="L167" s="94"/>
    </row>
    <row r="168" spans="2:30" x14ac:dyDescent="0.2">
      <c r="B168" s="94"/>
      <c r="C168" s="94"/>
      <c r="D168" s="94"/>
      <c r="E168" s="94"/>
      <c r="F168" s="94"/>
      <c r="H168" s="94"/>
      <c r="I168" s="94"/>
      <c r="J168" s="94"/>
      <c r="K168" s="94"/>
      <c r="L168" s="94"/>
    </row>
    <row r="169" spans="2:30" x14ac:dyDescent="0.2">
      <c r="B169" s="94"/>
      <c r="C169" s="94"/>
      <c r="D169" s="94"/>
      <c r="E169" s="94"/>
      <c r="F169" s="94"/>
      <c r="H169" s="94"/>
      <c r="I169" s="94"/>
      <c r="J169" s="94"/>
      <c r="K169" s="94"/>
      <c r="L169" s="94"/>
    </row>
    <row r="170" spans="2:30" x14ac:dyDescent="0.2">
      <c r="B170" s="94"/>
      <c r="C170" s="94"/>
      <c r="D170" s="94"/>
      <c r="E170" s="94"/>
      <c r="F170" s="94"/>
      <c r="H170" s="94"/>
      <c r="I170" s="94"/>
      <c r="J170" s="94"/>
      <c r="K170" s="94"/>
      <c r="L170" s="94"/>
    </row>
    <row r="171" spans="2:30" x14ac:dyDescent="0.2">
      <c r="B171" s="94"/>
      <c r="C171" s="94"/>
      <c r="D171" s="94"/>
      <c r="E171" s="94"/>
      <c r="F171" s="94"/>
      <c r="H171" s="94"/>
      <c r="I171" s="94"/>
      <c r="J171" s="94"/>
      <c r="K171" s="94"/>
      <c r="L171" s="94"/>
    </row>
    <row r="172" spans="2:30" x14ac:dyDescent="0.2">
      <c r="B172" s="94"/>
      <c r="C172" s="94"/>
      <c r="D172" s="94"/>
      <c r="E172" s="94"/>
      <c r="F172" s="94"/>
      <c r="H172" s="94"/>
      <c r="I172" s="94"/>
      <c r="J172" s="94"/>
      <c r="K172" s="94"/>
      <c r="L172" s="94"/>
    </row>
    <row r="173" spans="2:30" x14ac:dyDescent="0.2">
      <c r="B173" s="94"/>
      <c r="C173" s="94"/>
      <c r="D173" s="94"/>
      <c r="E173" s="94"/>
      <c r="F173" s="94"/>
      <c r="H173" s="94"/>
      <c r="I173" s="94"/>
      <c r="J173" s="94"/>
      <c r="K173" s="94"/>
      <c r="L173" s="94"/>
    </row>
    <row r="174" spans="2:30" x14ac:dyDescent="0.2">
      <c r="B174" s="94"/>
      <c r="C174" s="94"/>
      <c r="D174" s="94"/>
      <c r="E174" s="94"/>
      <c r="F174" s="94"/>
      <c r="H174" s="94"/>
      <c r="I174" s="94"/>
      <c r="J174" s="94"/>
      <c r="K174" s="94"/>
      <c r="L174" s="94"/>
    </row>
    <row r="175" spans="2:30" x14ac:dyDescent="0.2">
      <c r="B175" s="94"/>
      <c r="C175" s="94"/>
      <c r="D175" s="94"/>
      <c r="E175" s="94"/>
      <c r="F175" s="94"/>
      <c r="H175" s="94"/>
      <c r="I175" s="94"/>
      <c r="J175" s="94"/>
      <c r="K175" s="94"/>
      <c r="L175" s="94"/>
    </row>
    <row r="176" spans="2:30" x14ac:dyDescent="0.2">
      <c r="B176" s="94"/>
      <c r="C176" s="94"/>
      <c r="D176" s="94"/>
      <c r="E176" s="94"/>
      <c r="F176" s="94"/>
      <c r="H176" s="94"/>
      <c r="I176" s="94"/>
      <c r="J176" s="94"/>
      <c r="K176" s="94"/>
      <c r="L176" s="94"/>
    </row>
    <row r="177" spans="2:12" x14ac:dyDescent="0.2">
      <c r="B177" s="94"/>
      <c r="C177" s="94"/>
      <c r="D177" s="94"/>
      <c r="E177" s="94"/>
      <c r="F177" s="94"/>
      <c r="H177" s="94"/>
      <c r="I177" s="94"/>
      <c r="J177" s="94"/>
      <c r="K177" s="94"/>
      <c r="L177" s="94"/>
    </row>
    <row r="178" spans="2:12" x14ac:dyDescent="0.2">
      <c r="B178" s="94"/>
      <c r="C178" s="94"/>
      <c r="D178" s="94"/>
      <c r="E178" s="94"/>
      <c r="F178" s="94"/>
      <c r="H178" s="94"/>
      <c r="I178" s="94"/>
      <c r="J178" s="94"/>
      <c r="K178" s="94"/>
      <c r="L178" s="94"/>
    </row>
    <row r="179" spans="2:12" x14ac:dyDescent="0.2">
      <c r="B179" s="94"/>
      <c r="C179" s="94"/>
      <c r="D179" s="94"/>
      <c r="E179" s="94"/>
      <c r="F179" s="94"/>
      <c r="H179" s="94"/>
      <c r="I179" s="94"/>
      <c r="J179" s="94"/>
      <c r="K179" s="94"/>
      <c r="L179" s="94"/>
    </row>
    <row r="180" spans="2:12" x14ac:dyDescent="0.2">
      <c r="B180" s="94"/>
      <c r="C180" s="94"/>
      <c r="D180" s="94"/>
      <c r="E180" s="94"/>
      <c r="F180" s="94"/>
      <c r="H180" s="94"/>
      <c r="I180" s="94"/>
      <c r="J180" s="94"/>
      <c r="K180" s="94"/>
      <c r="L180" s="94"/>
    </row>
    <row r="181" spans="2:12" x14ac:dyDescent="0.2">
      <c r="B181" s="94"/>
      <c r="C181" s="94"/>
      <c r="D181" s="94"/>
      <c r="E181" s="94"/>
      <c r="F181" s="94"/>
      <c r="H181" s="94"/>
      <c r="I181" s="94"/>
      <c r="J181" s="94"/>
      <c r="K181" s="94"/>
      <c r="L181" s="94"/>
    </row>
    <row r="182" spans="2:12" x14ac:dyDescent="0.2">
      <c r="B182" s="94"/>
      <c r="C182" s="94"/>
      <c r="D182" s="94"/>
      <c r="E182" s="94"/>
      <c r="F182" s="94"/>
      <c r="H182" s="94"/>
      <c r="I182" s="94"/>
      <c r="J182" s="94"/>
      <c r="K182" s="94"/>
      <c r="L182" s="94"/>
    </row>
    <row r="183" spans="2:12" x14ac:dyDescent="0.2">
      <c r="B183" s="94"/>
      <c r="C183" s="94"/>
      <c r="D183" s="94"/>
      <c r="E183" s="94"/>
      <c r="F183" s="94"/>
      <c r="H183" s="94"/>
      <c r="I183" s="94"/>
      <c r="J183" s="94"/>
      <c r="K183" s="94"/>
      <c r="L183" s="94"/>
    </row>
    <row r="184" spans="2:12" x14ac:dyDescent="0.2">
      <c r="B184" s="94"/>
      <c r="C184" s="94"/>
      <c r="D184" s="94"/>
      <c r="E184" s="94"/>
      <c r="F184" s="94"/>
      <c r="H184" s="94"/>
      <c r="I184" s="94"/>
      <c r="J184" s="94"/>
      <c r="K184" s="94"/>
      <c r="L184" s="94"/>
    </row>
    <row r="185" spans="2:12" x14ac:dyDescent="0.2">
      <c r="B185" s="94"/>
      <c r="C185" s="94"/>
      <c r="D185" s="94"/>
      <c r="E185" s="94"/>
      <c r="F185" s="94"/>
      <c r="H185" s="94"/>
      <c r="I185" s="94"/>
      <c r="J185" s="94"/>
      <c r="K185" s="94"/>
      <c r="L185" s="94"/>
    </row>
    <row r="186" spans="2:12" x14ac:dyDescent="0.2">
      <c r="B186" s="94"/>
      <c r="C186" s="94"/>
      <c r="D186" s="94"/>
      <c r="E186" s="94"/>
      <c r="F186" s="94"/>
      <c r="H186" s="94"/>
      <c r="I186" s="94"/>
      <c r="J186" s="94"/>
      <c r="K186" s="94"/>
      <c r="L186" s="94"/>
    </row>
    <row r="187" spans="2:12" x14ac:dyDescent="0.2">
      <c r="B187" s="94"/>
      <c r="C187" s="94"/>
      <c r="D187" s="94"/>
      <c r="E187" s="94"/>
      <c r="F187" s="94"/>
      <c r="H187" s="94"/>
      <c r="I187" s="94"/>
      <c r="J187" s="94"/>
      <c r="K187" s="94"/>
      <c r="L187" s="94"/>
    </row>
    <row r="188" spans="2:12" x14ac:dyDescent="0.2">
      <c r="B188" s="94"/>
      <c r="C188" s="94"/>
      <c r="D188" s="94"/>
      <c r="E188" s="94"/>
      <c r="F188" s="94"/>
      <c r="H188" s="94"/>
      <c r="I188" s="94"/>
      <c r="J188" s="94"/>
      <c r="K188" s="94"/>
      <c r="L188" s="94"/>
    </row>
    <row r="189" spans="2:12" x14ac:dyDescent="0.2">
      <c r="B189" s="94"/>
      <c r="C189" s="94"/>
      <c r="D189" s="94"/>
      <c r="E189" s="94"/>
      <c r="F189" s="94"/>
      <c r="H189" s="94"/>
      <c r="I189" s="94"/>
      <c r="J189" s="94"/>
      <c r="K189" s="94"/>
      <c r="L189" s="94"/>
    </row>
    <row r="190" spans="2:12" x14ac:dyDescent="0.2">
      <c r="B190" s="94"/>
      <c r="C190" s="94"/>
      <c r="D190" s="94"/>
      <c r="E190" s="94"/>
      <c r="F190" s="94"/>
      <c r="H190" s="94"/>
      <c r="I190" s="94"/>
      <c r="J190" s="94"/>
      <c r="K190" s="94"/>
      <c r="L190" s="94"/>
    </row>
    <row r="191" spans="2:12" x14ac:dyDescent="0.2">
      <c r="B191" s="94"/>
      <c r="C191" s="94"/>
      <c r="D191" s="94"/>
      <c r="E191" s="94"/>
      <c r="F191" s="94"/>
      <c r="H191" s="94"/>
      <c r="I191" s="94"/>
      <c r="J191" s="94"/>
      <c r="K191" s="94"/>
      <c r="L191" s="94"/>
    </row>
    <row r="192" spans="2:12" x14ac:dyDescent="0.2">
      <c r="B192" s="94"/>
      <c r="C192" s="94"/>
      <c r="D192" s="94"/>
      <c r="E192" s="94"/>
      <c r="F192" s="94"/>
      <c r="H192" s="94"/>
      <c r="I192" s="94"/>
      <c r="J192" s="94"/>
      <c r="K192" s="94"/>
      <c r="L192" s="94"/>
    </row>
    <row r="193" spans="2:12" x14ac:dyDescent="0.2">
      <c r="B193" s="94"/>
      <c r="C193" s="94"/>
      <c r="D193" s="94"/>
      <c r="E193" s="94"/>
      <c r="F193" s="94"/>
      <c r="H193" s="94"/>
      <c r="I193" s="94"/>
      <c r="J193" s="94"/>
      <c r="K193" s="94"/>
      <c r="L193" s="94"/>
    </row>
    <row r="194" spans="2:12" x14ac:dyDescent="0.2">
      <c r="B194" s="94"/>
      <c r="C194" s="94"/>
      <c r="D194" s="94"/>
      <c r="E194" s="94"/>
      <c r="F194" s="94"/>
      <c r="H194" s="94"/>
      <c r="I194" s="94"/>
      <c r="J194" s="94"/>
      <c r="K194" s="94"/>
      <c r="L194" s="94"/>
    </row>
    <row r="195" spans="2:12" x14ac:dyDescent="0.2">
      <c r="B195" s="94"/>
      <c r="C195" s="94"/>
      <c r="D195" s="94"/>
      <c r="E195" s="94"/>
      <c r="F195" s="94"/>
      <c r="H195" s="94"/>
      <c r="I195" s="94"/>
      <c r="J195" s="94"/>
      <c r="K195" s="94"/>
      <c r="L195" s="94"/>
    </row>
    <row r="196" spans="2:12" x14ac:dyDescent="0.2">
      <c r="B196" s="94"/>
      <c r="C196" s="94"/>
      <c r="D196" s="94"/>
      <c r="E196" s="94"/>
      <c r="F196" s="94"/>
      <c r="H196" s="94"/>
      <c r="I196" s="94"/>
      <c r="J196" s="94"/>
      <c r="K196" s="94"/>
      <c r="L196" s="94"/>
    </row>
    <row r="197" spans="2:12" x14ac:dyDescent="0.2">
      <c r="B197" s="94"/>
      <c r="C197" s="94"/>
      <c r="D197" s="94"/>
      <c r="E197" s="94"/>
      <c r="F197" s="94"/>
      <c r="H197" s="94"/>
      <c r="I197" s="94"/>
      <c r="J197" s="94"/>
      <c r="K197" s="94"/>
      <c r="L197" s="94"/>
    </row>
    <row r="198" spans="2:12" x14ac:dyDescent="0.2">
      <c r="B198" s="94"/>
      <c r="C198" s="94"/>
      <c r="D198" s="94"/>
      <c r="E198" s="94"/>
      <c r="F198" s="94"/>
      <c r="H198" s="94"/>
      <c r="I198" s="94"/>
      <c r="J198" s="94"/>
      <c r="K198" s="94"/>
      <c r="L198" s="94"/>
    </row>
    <row r="199" spans="2:12" x14ac:dyDescent="0.2">
      <c r="B199" s="94"/>
      <c r="C199" s="94"/>
      <c r="D199" s="94"/>
      <c r="E199" s="94"/>
      <c r="F199" s="94"/>
      <c r="H199" s="94"/>
      <c r="I199" s="94"/>
      <c r="J199" s="94"/>
      <c r="K199" s="94"/>
      <c r="L199" s="94"/>
    </row>
    <row r="200" spans="2:12" x14ac:dyDescent="0.2">
      <c r="B200" s="94"/>
      <c r="C200" s="94"/>
      <c r="D200" s="94"/>
      <c r="E200" s="94"/>
      <c r="F200" s="94"/>
      <c r="H200" s="94"/>
      <c r="I200" s="94"/>
      <c r="J200" s="94"/>
      <c r="K200" s="94"/>
      <c r="L200" s="94"/>
    </row>
    <row r="201" spans="2:12" x14ac:dyDescent="0.2">
      <c r="B201" s="94"/>
      <c r="C201" s="94"/>
      <c r="D201" s="94"/>
      <c r="E201" s="94"/>
      <c r="F201" s="94"/>
      <c r="H201" s="94"/>
      <c r="I201" s="94"/>
      <c r="J201" s="94"/>
      <c r="K201" s="94"/>
      <c r="L201" s="94"/>
    </row>
    <row r="202" spans="2:12" x14ac:dyDescent="0.2">
      <c r="B202" s="94"/>
      <c r="C202" s="94"/>
      <c r="D202" s="94"/>
      <c r="E202" s="94"/>
      <c r="F202" s="94"/>
      <c r="H202" s="94"/>
      <c r="I202" s="94"/>
      <c r="J202" s="94"/>
      <c r="K202" s="94"/>
      <c r="L202" s="94"/>
    </row>
    <row r="203" spans="2:12" x14ac:dyDescent="0.2">
      <c r="B203" s="94"/>
      <c r="C203" s="94"/>
      <c r="D203" s="94"/>
      <c r="E203" s="94"/>
      <c r="F203" s="94"/>
      <c r="H203" s="94"/>
      <c r="I203" s="94"/>
      <c r="J203" s="94"/>
      <c r="K203" s="94"/>
      <c r="L203" s="94"/>
    </row>
    <row r="204" spans="2:12" x14ac:dyDescent="0.2">
      <c r="B204" s="94"/>
      <c r="C204" s="94"/>
      <c r="D204" s="94"/>
      <c r="E204" s="94"/>
      <c r="F204" s="94"/>
      <c r="H204" s="94"/>
      <c r="I204" s="94"/>
      <c r="J204" s="94"/>
      <c r="K204" s="94"/>
      <c r="L204" s="94"/>
    </row>
    <row r="205" spans="2:12" x14ac:dyDescent="0.2">
      <c r="B205" s="94"/>
      <c r="C205" s="94"/>
      <c r="D205" s="94"/>
      <c r="E205" s="94"/>
      <c r="F205" s="94"/>
      <c r="H205" s="94"/>
      <c r="I205" s="94"/>
      <c r="J205" s="94"/>
      <c r="K205" s="94"/>
      <c r="L205" s="94"/>
    </row>
  </sheetData>
  <mergeCells count="26">
    <mergeCell ref="Z56:AA56"/>
    <mergeCell ref="Z57:AA57"/>
    <mergeCell ref="Z60:AD60"/>
    <mergeCell ref="B28:F28"/>
    <mergeCell ref="N56:O56"/>
    <mergeCell ref="N57:O57"/>
    <mergeCell ref="N60:R60"/>
    <mergeCell ref="T56:U56"/>
    <mergeCell ref="T57:U57"/>
    <mergeCell ref="T60:X60"/>
    <mergeCell ref="B60:F60"/>
    <mergeCell ref="B57:E57"/>
    <mergeCell ref="B56:C56"/>
    <mergeCell ref="H56:I56"/>
    <mergeCell ref="H60:L60"/>
    <mergeCell ref="H57:I57"/>
    <mergeCell ref="C4:D4"/>
    <mergeCell ref="E4:F4"/>
    <mergeCell ref="G4:H4"/>
    <mergeCell ref="I4:J4"/>
    <mergeCell ref="K4:L4"/>
    <mergeCell ref="C20:D20"/>
    <mergeCell ref="E20:F20"/>
    <mergeCell ref="G20:H20"/>
    <mergeCell ref="I20:J20"/>
    <mergeCell ref="K20:L20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970F-D86F-459E-8A92-FDF663580649}">
  <dimension ref="A3:L77"/>
  <sheetViews>
    <sheetView tabSelected="1" workbookViewId="0"/>
  </sheetViews>
  <sheetFormatPr baseColWidth="10" defaultRowHeight="15" x14ac:dyDescent="0.2"/>
  <cols>
    <col min="1" max="16384" width="11.42578125" style="76"/>
  </cols>
  <sheetData>
    <row r="3" spans="2:12" ht="15.75" thickBot="1" x14ac:dyDescent="0.25"/>
    <row r="4" spans="2:12" ht="16.5" thickBot="1" x14ac:dyDescent="0.25">
      <c r="B4" s="77"/>
      <c r="C4" s="179" t="s">
        <v>5</v>
      </c>
      <c r="D4" s="180"/>
      <c r="E4" s="179" t="s">
        <v>6</v>
      </c>
      <c r="F4" s="180"/>
      <c r="G4" s="179" t="s">
        <v>7</v>
      </c>
      <c r="H4" s="180"/>
      <c r="I4" s="179" t="s">
        <v>8</v>
      </c>
      <c r="J4" s="180"/>
      <c r="K4" s="179" t="s">
        <v>9</v>
      </c>
      <c r="L4" s="180"/>
    </row>
    <row r="5" spans="2:12" ht="32.25" thickBot="1" x14ac:dyDescent="0.25">
      <c r="B5" s="78" t="s">
        <v>0</v>
      </c>
      <c r="C5" s="79" t="s">
        <v>92</v>
      </c>
      <c r="D5" s="79" t="s">
        <v>93</v>
      </c>
      <c r="E5" s="79" t="s">
        <v>94</v>
      </c>
      <c r="F5" s="79" t="s">
        <v>95</v>
      </c>
      <c r="G5" s="79" t="s">
        <v>96</v>
      </c>
      <c r="H5" s="79" t="s">
        <v>97</v>
      </c>
      <c r="I5" s="79" t="s">
        <v>98</v>
      </c>
      <c r="J5" s="79" t="s">
        <v>99</v>
      </c>
      <c r="K5" s="79" t="s">
        <v>100</v>
      </c>
      <c r="L5" s="79" t="s">
        <v>101</v>
      </c>
    </row>
    <row r="6" spans="2:12" ht="16.5" thickTop="1" thickBot="1" x14ac:dyDescent="0.25">
      <c r="B6" s="80">
        <v>1</v>
      </c>
      <c r="C6" s="80">
        <v>80</v>
      </c>
      <c r="D6" s="80">
        <v>2800</v>
      </c>
      <c r="E6" s="80">
        <v>1</v>
      </c>
      <c r="F6" s="80">
        <v>21</v>
      </c>
      <c r="G6" s="80">
        <v>5</v>
      </c>
      <c r="H6" s="80">
        <v>150</v>
      </c>
      <c r="I6" s="80">
        <v>78</v>
      </c>
      <c r="J6" s="80">
        <v>3744</v>
      </c>
      <c r="K6" s="80">
        <v>0</v>
      </c>
      <c r="L6" s="80">
        <v>0</v>
      </c>
    </row>
    <row r="7" spans="2:12" ht="16.5" thickTop="1" thickBot="1" x14ac:dyDescent="0.25">
      <c r="B7" s="81">
        <v>2</v>
      </c>
      <c r="C7" s="82">
        <v>74</v>
      </c>
      <c r="D7" s="82">
        <v>2590</v>
      </c>
      <c r="E7" s="82">
        <v>7</v>
      </c>
      <c r="F7" s="82">
        <v>147</v>
      </c>
      <c r="G7" s="82">
        <v>15</v>
      </c>
      <c r="H7" s="82">
        <v>450</v>
      </c>
      <c r="I7" s="82">
        <v>115</v>
      </c>
      <c r="J7" s="82">
        <v>5520</v>
      </c>
      <c r="K7" s="82">
        <v>0</v>
      </c>
      <c r="L7" s="82">
        <v>0</v>
      </c>
    </row>
    <row r="8" spans="2:12" ht="16.5" thickTop="1" thickBot="1" x14ac:dyDescent="0.25">
      <c r="B8" s="83">
        <v>3</v>
      </c>
      <c r="C8" s="80">
        <v>67</v>
      </c>
      <c r="D8" s="80">
        <v>2345</v>
      </c>
      <c r="E8" s="80">
        <v>24</v>
      </c>
      <c r="F8" s="80">
        <v>504</v>
      </c>
      <c r="G8" s="80">
        <v>25</v>
      </c>
      <c r="H8" s="80">
        <v>750</v>
      </c>
      <c r="I8" s="80">
        <v>122</v>
      </c>
      <c r="J8" s="80">
        <v>5856</v>
      </c>
      <c r="K8" s="80">
        <v>0</v>
      </c>
      <c r="L8" s="80">
        <v>0</v>
      </c>
    </row>
    <row r="9" spans="2:12" ht="16.5" thickTop="1" thickBot="1" x14ac:dyDescent="0.25">
      <c r="B9" s="81">
        <v>4</v>
      </c>
      <c r="C9" s="82">
        <v>62</v>
      </c>
      <c r="D9" s="82">
        <v>2170</v>
      </c>
      <c r="E9" s="82">
        <v>53</v>
      </c>
      <c r="F9" s="82">
        <v>1113</v>
      </c>
      <c r="G9" s="82">
        <v>33</v>
      </c>
      <c r="H9" s="82">
        <v>990</v>
      </c>
      <c r="I9" s="82">
        <v>118</v>
      </c>
      <c r="J9" s="82">
        <v>5664</v>
      </c>
      <c r="K9" s="82">
        <v>0</v>
      </c>
      <c r="L9" s="82">
        <v>0</v>
      </c>
    </row>
    <row r="10" spans="2:12" ht="16.5" thickTop="1" thickBot="1" x14ac:dyDescent="0.25">
      <c r="B10" s="83">
        <v>5</v>
      </c>
      <c r="C10" s="80">
        <v>58</v>
      </c>
      <c r="D10" s="80">
        <v>2030</v>
      </c>
      <c r="E10" s="80">
        <v>91</v>
      </c>
      <c r="F10" s="80">
        <v>1911</v>
      </c>
      <c r="G10" s="80">
        <v>42</v>
      </c>
      <c r="H10" s="80">
        <v>1260</v>
      </c>
      <c r="I10" s="80">
        <v>106</v>
      </c>
      <c r="J10" s="80">
        <v>5088</v>
      </c>
      <c r="K10" s="80">
        <v>1</v>
      </c>
      <c r="L10" s="80">
        <v>500</v>
      </c>
    </row>
    <row r="11" spans="2:12" ht="16.5" thickTop="1" thickBot="1" x14ac:dyDescent="0.25">
      <c r="B11" s="81">
        <v>6</v>
      </c>
      <c r="C11" s="82">
        <v>52</v>
      </c>
      <c r="D11" s="82">
        <v>1820</v>
      </c>
      <c r="E11" s="82">
        <v>130</v>
      </c>
      <c r="F11" s="82">
        <v>2730</v>
      </c>
      <c r="G11" s="82">
        <v>48</v>
      </c>
      <c r="H11" s="82">
        <v>1440</v>
      </c>
      <c r="I11" s="82">
        <v>93</v>
      </c>
      <c r="J11" s="82">
        <v>4464</v>
      </c>
      <c r="K11" s="82">
        <v>1</v>
      </c>
      <c r="L11" s="82">
        <v>500</v>
      </c>
    </row>
    <row r="12" spans="2:12" ht="16.5" thickTop="1" thickBot="1" x14ac:dyDescent="0.25">
      <c r="B12" s="83">
        <v>7</v>
      </c>
      <c r="C12" s="80">
        <v>49</v>
      </c>
      <c r="D12" s="80">
        <v>1715</v>
      </c>
      <c r="E12" s="80">
        <v>160</v>
      </c>
      <c r="F12" s="80">
        <v>3360</v>
      </c>
      <c r="G12" s="80">
        <v>53</v>
      </c>
      <c r="H12" s="80">
        <v>1590</v>
      </c>
      <c r="I12" s="80">
        <v>79</v>
      </c>
      <c r="J12" s="80">
        <v>3792</v>
      </c>
      <c r="K12" s="80">
        <v>3</v>
      </c>
      <c r="L12" s="80">
        <v>1500</v>
      </c>
    </row>
    <row r="13" spans="2:12" ht="16.5" thickTop="1" thickBot="1" x14ac:dyDescent="0.25">
      <c r="B13" s="81">
        <v>8</v>
      </c>
      <c r="C13" s="82">
        <v>45</v>
      </c>
      <c r="D13" s="82">
        <v>1575</v>
      </c>
      <c r="E13" s="82">
        <v>166</v>
      </c>
      <c r="F13" s="82">
        <v>3486</v>
      </c>
      <c r="G13" s="82">
        <v>58</v>
      </c>
      <c r="H13" s="82">
        <v>1740</v>
      </c>
      <c r="I13" s="82">
        <v>65</v>
      </c>
      <c r="J13" s="82">
        <v>3120</v>
      </c>
      <c r="K13" s="82">
        <v>6</v>
      </c>
      <c r="L13" s="82">
        <v>3000</v>
      </c>
    </row>
    <row r="14" spans="2:12" ht="16.5" thickTop="1" thickBot="1" x14ac:dyDescent="0.25">
      <c r="B14" s="83">
        <v>9</v>
      </c>
      <c r="C14" s="80">
        <v>41</v>
      </c>
      <c r="D14" s="80">
        <v>1435</v>
      </c>
      <c r="E14" s="80">
        <v>147</v>
      </c>
      <c r="F14" s="80">
        <v>3087</v>
      </c>
      <c r="G14" s="80">
        <v>60</v>
      </c>
      <c r="H14" s="80">
        <v>1800</v>
      </c>
      <c r="I14" s="80">
        <v>53</v>
      </c>
      <c r="J14" s="80">
        <v>2544</v>
      </c>
      <c r="K14" s="80">
        <v>11</v>
      </c>
      <c r="L14" s="80">
        <v>5500</v>
      </c>
    </row>
    <row r="15" spans="2:12" ht="16.5" thickTop="1" thickBot="1" x14ac:dyDescent="0.25">
      <c r="B15" s="81">
        <v>10</v>
      </c>
      <c r="C15" s="82">
        <v>37</v>
      </c>
      <c r="D15" s="82">
        <v>1295</v>
      </c>
      <c r="E15" s="82">
        <v>108</v>
      </c>
      <c r="F15" s="82">
        <v>2268</v>
      </c>
      <c r="G15" s="82">
        <v>61</v>
      </c>
      <c r="H15" s="82">
        <v>1830</v>
      </c>
      <c r="I15" s="82">
        <v>42</v>
      </c>
      <c r="J15" s="82">
        <v>2016</v>
      </c>
      <c r="K15" s="82">
        <v>19</v>
      </c>
      <c r="L15" s="82">
        <v>9500</v>
      </c>
    </row>
    <row r="16" spans="2:12" ht="16.5" thickTop="1" thickBot="1" x14ac:dyDescent="0.25">
      <c r="B16" s="83">
        <v>11</v>
      </c>
      <c r="C16" s="80">
        <v>35</v>
      </c>
      <c r="D16" s="80">
        <v>1225</v>
      </c>
      <c r="E16" s="80">
        <v>66</v>
      </c>
      <c r="F16" s="80">
        <v>1386</v>
      </c>
      <c r="G16" s="80">
        <v>61</v>
      </c>
      <c r="H16" s="80">
        <v>1830</v>
      </c>
      <c r="I16" s="80">
        <v>32</v>
      </c>
      <c r="J16" s="80">
        <v>1536</v>
      </c>
      <c r="K16" s="80">
        <v>30</v>
      </c>
      <c r="L16" s="80">
        <v>15000</v>
      </c>
    </row>
    <row r="17" spans="1:12" ht="16.5" thickTop="1" thickBot="1" x14ac:dyDescent="0.25">
      <c r="B17" s="81">
        <v>12</v>
      </c>
      <c r="C17" s="82">
        <v>32</v>
      </c>
      <c r="D17" s="82">
        <v>1120</v>
      </c>
      <c r="E17" s="82">
        <v>31</v>
      </c>
      <c r="F17" s="82">
        <v>651</v>
      </c>
      <c r="G17" s="82">
        <v>59</v>
      </c>
      <c r="H17" s="82">
        <v>1770</v>
      </c>
      <c r="I17" s="82">
        <v>26</v>
      </c>
      <c r="J17" s="82">
        <v>1248</v>
      </c>
      <c r="K17" s="82">
        <v>45</v>
      </c>
      <c r="L17" s="82">
        <v>22500</v>
      </c>
    </row>
    <row r="19" spans="1:12" ht="15.75" thickBot="1" x14ac:dyDescent="0.25"/>
    <row r="20" spans="1:12" ht="16.5" thickBot="1" x14ac:dyDescent="0.25">
      <c r="C20" s="181" t="str">
        <f>C4</f>
        <v>Component 1</v>
      </c>
      <c r="D20" s="182"/>
      <c r="E20" s="181" t="str">
        <f t="shared" ref="E20" si="0">E4</f>
        <v>Component 2</v>
      </c>
      <c r="F20" s="182"/>
      <c r="G20" s="181" t="str">
        <f t="shared" ref="G20" si="1">G4</f>
        <v>Component 3</v>
      </c>
      <c r="H20" s="182"/>
      <c r="I20" s="181" t="str">
        <f t="shared" ref="I20" si="2">I4</f>
        <v>Component 4</v>
      </c>
      <c r="J20" s="182"/>
      <c r="K20" s="181" t="str">
        <f t="shared" ref="K20" si="3">K4</f>
        <v>Component 5</v>
      </c>
      <c r="L20" s="182"/>
    </row>
    <row r="21" spans="1:12" ht="19.5" thickBot="1" x14ac:dyDescent="0.25">
      <c r="C21" s="84" t="s">
        <v>102</v>
      </c>
      <c r="D21" s="84" t="s">
        <v>1</v>
      </c>
      <c r="E21" s="84" t="s">
        <v>102</v>
      </c>
      <c r="F21" s="84" t="s">
        <v>1</v>
      </c>
      <c r="G21" s="84" t="s">
        <v>102</v>
      </c>
      <c r="H21" s="84" t="s">
        <v>1</v>
      </c>
      <c r="I21" s="84" t="s">
        <v>102</v>
      </c>
      <c r="J21" s="84" t="s">
        <v>1</v>
      </c>
      <c r="K21" s="84" t="s">
        <v>102</v>
      </c>
      <c r="L21" s="84" t="s">
        <v>1</v>
      </c>
    </row>
    <row r="22" spans="1:12" ht="16.5" thickTop="1" thickBot="1" x14ac:dyDescent="0.25">
      <c r="C22" s="85">
        <f>C24+C25</f>
        <v>35</v>
      </c>
      <c r="D22" s="85">
        <v>300</v>
      </c>
      <c r="E22" s="85">
        <f t="shared" ref="E22:I22" si="4">E24+E25</f>
        <v>65</v>
      </c>
      <c r="F22" s="85">
        <v>300</v>
      </c>
      <c r="G22" s="85">
        <f t="shared" si="4"/>
        <v>55</v>
      </c>
      <c r="H22" s="85">
        <v>300</v>
      </c>
      <c r="I22" s="85">
        <f t="shared" si="4"/>
        <v>85</v>
      </c>
      <c r="J22" s="85">
        <v>300</v>
      </c>
      <c r="K22" s="85">
        <v>195</v>
      </c>
      <c r="L22" s="85">
        <v>300</v>
      </c>
    </row>
    <row r="24" spans="1:12" x14ac:dyDescent="0.2">
      <c r="A24" s="86" t="s">
        <v>2</v>
      </c>
      <c r="B24" s="86"/>
      <c r="C24" s="86">
        <v>20</v>
      </c>
      <c r="D24" s="86"/>
      <c r="E24" s="86">
        <v>50</v>
      </c>
      <c r="F24" s="86"/>
      <c r="G24" s="86">
        <v>40</v>
      </c>
      <c r="H24" s="86"/>
      <c r="I24" s="86">
        <v>70</v>
      </c>
      <c r="J24" s="86"/>
      <c r="K24" s="86">
        <v>110</v>
      </c>
      <c r="L24" s="86"/>
    </row>
    <row r="25" spans="1:12" x14ac:dyDescent="0.2">
      <c r="A25" s="86" t="s">
        <v>3</v>
      </c>
      <c r="B25" s="86"/>
      <c r="C25" s="86">
        <v>15</v>
      </c>
      <c r="D25" s="86"/>
      <c r="E25" s="86">
        <v>15</v>
      </c>
      <c r="F25" s="86"/>
      <c r="G25" s="86">
        <v>15</v>
      </c>
      <c r="H25" s="86"/>
      <c r="I25" s="86">
        <v>15</v>
      </c>
      <c r="J25" s="86"/>
      <c r="K25" s="86">
        <v>15</v>
      </c>
      <c r="L25" s="86"/>
    </row>
    <row r="26" spans="1:12" x14ac:dyDescent="0.2">
      <c r="B26" s="76" t="s">
        <v>4</v>
      </c>
      <c r="C26" s="76">
        <f>D22/C22</f>
        <v>8.5714285714285712</v>
      </c>
      <c r="E26" s="76">
        <f>F22/E22</f>
        <v>4.615384615384615</v>
      </c>
      <c r="G26" s="76">
        <f>H22/G22</f>
        <v>5.4545454545454541</v>
      </c>
      <c r="I26" s="76">
        <f>J22/I22</f>
        <v>3.5294117647058822</v>
      </c>
      <c r="K26" s="76">
        <f>L22/K22</f>
        <v>1.5384615384615385</v>
      </c>
    </row>
    <row r="28" spans="1:12" ht="15.75" thickBot="1" x14ac:dyDescent="0.25"/>
    <row r="29" spans="1:12" ht="16.5" thickBot="1" x14ac:dyDescent="0.3">
      <c r="B29" s="211" t="s">
        <v>123</v>
      </c>
      <c r="C29" s="212"/>
      <c r="D29" s="212"/>
      <c r="E29" s="212"/>
      <c r="F29" s="212"/>
      <c r="G29" s="212"/>
      <c r="H29" s="212"/>
      <c r="I29" s="213"/>
      <c r="J29" s="138" t="s">
        <v>14</v>
      </c>
      <c r="K29" s="117" t="s">
        <v>13</v>
      </c>
      <c r="L29" s="131" t="s">
        <v>10</v>
      </c>
    </row>
    <row r="44" spans="2:12" x14ac:dyDescent="0.2">
      <c r="B44" s="210" t="s">
        <v>151</v>
      </c>
      <c r="C44" s="210"/>
      <c r="D44" s="210"/>
      <c r="E44" s="210"/>
      <c r="F44" s="210"/>
      <c r="G44" s="210"/>
      <c r="H44" s="210"/>
      <c r="I44" s="210"/>
      <c r="J44" s="210"/>
      <c r="K44" s="139"/>
      <c r="L44" s="139"/>
    </row>
    <row r="46" spans="2:12" x14ac:dyDescent="0.2">
      <c r="B46" s="214" t="s">
        <v>153</v>
      </c>
      <c r="C46" s="214"/>
      <c r="D46" s="214"/>
      <c r="E46" s="214"/>
      <c r="F46" s="214"/>
      <c r="G46" s="214"/>
      <c r="H46" s="214"/>
      <c r="I46" s="214"/>
      <c r="J46" s="214"/>
    </row>
    <row r="47" spans="2:12" x14ac:dyDescent="0.2">
      <c r="B47" s="215" t="s">
        <v>154</v>
      </c>
      <c r="C47" s="215"/>
      <c r="D47" s="215"/>
      <c r="E47" s="215"/>
      <c r="F47" s="215"/>
      <c r="G47" s="215"/>
      <c r="H47" s="215"/>
      <c r="I47" s="215"/>
      <c r="J47" s="215"/>
    </row>
    <row r="48" spans="2:12" ht="15.75" thickBot="1" x14ac:dyDescent="0.25">
      <c r="B48" s="140"/>
      <c r="C48" s="140"/>
      <c r="D48" s="140"/>
      <c r="E48" s="140"/>
      <c r="F48" s="140"/>
      <c r="G48" s="140"/>
      <c r="H48" s="140"/>
      <c r="I48" s="140"/>
    </row>
    <row r="49" spans="2:5" ht="15.75" thickBot="1" x14ac:dyDescent="0.25">
      <c r="C49" s="141" t="s">
        <v>124</v>
      </c>
      <c r="D49" s="109" t="s">
        <v>150</v>
      </c>
    </row>
    <row r="50" spans="2:5" ht="15.75" thickBot="1" x14ac:dyDescent="0.25">
      <c r="B50" s="143" t="s">
        <v>10</v>
      </c>
      <c r="C50" s="103">
        <f>'Q2&amp;3'!C149</f>
        <v>0.65922937159817263</v>
      </c>
      <c r="D50" s="109">
        <f>110</f>
        <v>110</v>
      </c>
    </row>
    <row r="51" spans="2:5" ht="15.75" thickBot="1" x14ac:dyDescent="0.25">
      <c r="B51" s="143" t="s">
        <v>11</v>
      </c>
      <c r="C51" s="104">
        <f>'Q2&amp;3'!D149</f>
        <v>0.81793066737299436</v>
      </c>
      <c r="D51" s="175"/>
      <c r="E51" s="94"/>
    </row>
    <row r="52" spans="2:5" ht="15.75" thickBot="1" x14ac:dyDescent="0.25">
      <c r="B52" s="143" t="s">
        <v>12</v>
      </c>
      <c r="C52" s="104">
        <f>'Q2&amp;3'!E149</f>
        <v>0.88050234096271718</v>
      </c>
      <c r="D52" s="176"/>
      <c r="E52" s="94"/>
    </row>
    <row r="53" spans="2:5" ht="15.75" thickBot="1" x14ac:dyDescent="0.25">
      <c r="B53" s="143" t="s">
        <v>13</v>
      </c>
      <c r="C53" s="104">
        <f>'Q2&amp;3'!F149</f>
        <v>0.46089709499382742</v>
      </c>
      <c r="D53" s="142">
        <f>70</f>
        <v>70</v>
      </c>
    </row>
    <row r="54" spans="2:5" ht="15.75" thickBot="1" x14ac:dyDescent="0.25">
      <c r="B54" s="144" t="s">
        <v>14</v>
      </c>
      <c r="C54" s="106">
        <f>'Q2&amp;3'!G149</f>
        <v>0.99917809981900685</v>
      </c>
      <c r="D54" s="102">
        <f>50</f>
        <v>50</v>
      </c>
    </row>
    <row r="74" spans="2:6" ht="15.75" thickBot="1" x14ac:dyDescent="0.25"/>
    <row r="75" spans="2:6" ht="15.75" thickBot="1" x14ac:dyDescent="0.25">
      <c r="B75" s="90" t="s">
        <v>152</v>
      </c>
      <c r="C75" s="145">
        <f>2</f>
        <v>2</v>
      </c>
      <c r="E75" s="90" t="s">
        <v>127</v>
      </c>
      <c r="F75" s="145">
        <f>D50*C75+D53*C76+D54*C77</f>
        <v>480</v>
      </c>
    </row>
    <row r="76" spans="2:6" ht="15.75" thickBot="1" x14ac:dyDescent="0.25">
      <c r="B76" s="90" t="s">
        <v>125</v>
      </c>
      <c r="C76" s="146">
        <f>3</f>
        <v>3</v>
      </c>
      <c r="E76" s="90" t="s">
        <v>128</v>
      </c>
      <c r="F76" s="147">
        <f>(1-((1-C50)^C75))*C51*C52*(1-((1-C53)^C76))*(1-((1-C54)^C77))</f>
        <v>0.53638062228630168</v>
      </c>
    </row>
    <row r="77" spans="2:6" ht="15.75" thickBot="1" x14ac:dyDescent="0.25">
      <c r="B77" s="90" t="s">
        <v>126</v>
      </c>
      <c r="C77" s="147">
        <f>1</f>
        <v>1</v>
      </c>
    </row>
  </sheetData>
  <mergeCells count="14">
    <mergeCell ref="B46:J46"/>
    <mergeCell ref="B47:J47"/>
    <mergeCell ref="B44:J44"/>
    <mergeCell ref="B29:I29"/>
    <mergeCell ref="K4:L4"/>
    <mergeCell ref="C20:D20"/>
    <mergeCell ref="E20:F20"/>
    <mergeCell ref="G20:H20"/>
    <mergeCell ref="I20:J20"/>
    <mergeCell ref="K20:L20"/>
    <mergeCell ref="C4:D4"/>
    <mergeCell ref="E4:F4"/>
    <mergeCell ref="G4:H4"/>
    <mergeCell ref="I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Q1</vt:lpstr>
      <vt:lpstr>Q2&amp;3</vt:lpstr>
      <vt:lpstr>Q4</vt:lpstr>
      <vt:lpstr>Q5</vt:lpstr>
      <vt:lpstr>Q6</vt:lpstr>
      <vt:lpstr>'Q1'!Zone_d_impression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BOUILLAUT Laurent</dc:creator>
  <cp:lastModifiedBy>Romain Ducrocq</cp:lastModifiedBy>
  <cp:lastPrinted>2021-03-18T11:23:48Z</cp:lastPrinted>
  <dcterms:created xsi:type="dcterms:W3CDTF">2021-03-02T09:28:24Z</dcterms:created>
  <dcterms:modified xsi:type="dcterms:W3CDTF">2021-03-28T17:40:09Z</dcterms:modified>
</cp:coreProperties>
</file>