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7.xml" ContentType="application/vnd.openxmlformats-officedocument.drawingml.chart+xml"/>
  <Override PartName="/xl/charts/chart146.xml" ContentType="application/vnd.openxmlformats-officedocument.drawingml.chart+xml"/>
  <Override PartName="/xl/charts/chart141.xml" ContentType="application/vnd.openxmlformats-officedocument.drawingml.chart+xml"/>
  <Override PartName="/xl/charts/chart140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1.1" sheetId="1" state="visible" r:id="rId2"/>
    <sheet name="Q1.2" sheetId="2" state="visible" r:id="rId3"/>
    <sheet name="Q1.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<sst xmlns="http://schemas.openxmlformats.org/spreadsheetml/2006/main" count="57" uniqueCount="48">
  <si>
    <t xml:space="preserve">Temperature (°C)</t>
  </si>
  <si>
    <t xml:space="preserve">t(h)</t>
  </si>
  <si>
    <t xml:space="preserve">Engine1</t>
  </si>
  <si>
    <t xml:space="preserve">Engine2</t>
  </si>
  <si>
    <t xml:space="preserve">Engine3</t>
  </si>
  <si>
    <t xml:space="preserve">Engine4</t>
  </si>
  <si>
    <t xml:space="preserve">Engine5</t>
  </si>
  <si>
    <t xml:space="preserve">Engine6</t>
  </si>
  <si>
    <t xml:space="preserve">a</t>
  </si>
  <si>
    <t xml:space="preserve">b</t>
  </si>
  <si>
    <t xml:space="preserve">Temp failure</t>
  </si>
  <si>
    <t xml:space="preserve">t failure</t>
  </si>
  <si>
    <t xml:space="preserve">Systems</t>
  </si>
  <si>
    <t xml:space="preserve">t</t>
  </si>
  <si>
    <t xml:space="preserve">Failures</t>
  </si>
  <si>
    <t xml:space="preserve">CF</t>
  </si>
  <si>
    <t xml:space="preserve">FREX</t>
  </si>
  <si>
    <t xml:space="preserve">Weibull lifetime</t>
  </si>
  <si>
    <t xml:space="preserve">ln(t)</t>
  </si>
  <si>
    <t xml:space="preserve">Yrex</t>
  </si>
  <si>
    <t xml:space="preserve">Fw</t>
  </si>
  <si>
    <t xml:space="preserve">Yw</t>
  </si>
  <si>
    <t xml:space="preserve">T</t>
  </si>
  <si>
    <t xml:space="preserve">t ~= alpha ~= t63 % (Yrex ~= 0)</t>
  </si>
  <si>
    <t xml:space="preserve">beta</t>
  </si>
  <si>
    <t xml:space="preserve">Moy</t>
  </si>
  <si>
    <t xml:space="preserve">alpha</t>
  </si>
  <si>
    <t xml:space="preserve">Std</t>
  </si>
  <si>
    <t xml:space="preserve">A</t>
  </si>
  <si>
    <t xml:space="preserve">Test : OK</t>
  </si>
  <si>
    <t xml:space="preserve">MTBF</t>
  </si>
  <si>
    <t xml:space="preserve">Temp alarm</t>
  </si>
  <si>
    <t xml:space="preserve">t alarm</t>
  </si>
  <si>
    <t xml:space="preserve">Residual life</t>
  </si>
  <si>
    <t xml:space="preserve">Mean remaining useful life</t>
  </si>
  <si>
    <t xml:space="preserve">cp</t>
  </si>
  <si>
    <t xml:space="preserve">P</t>
  </si>
  <si>
    <t xml:space="preserve">r</t>
  </si>
  <si>
    <t xml:space="preserve">Dt</t>
  </si>
  <si>
    <t xml:space="preserve">x=i*Dt</t>
  </si>
  <si>
    <t xml:space="preserve">#1</t>
  </si>
  <si>
    <t xml:space="preserve">#2</t>
  </si>
  <si>
    <t xml:space="preserve">#3</t>
  </si>
  <si>
    <t xml:space="preserve">#4=C2(T)/C1</t>
  </si>
  <si>
    <t xml:space="preserve">Min(C2(T)/C1)</t>
  </si>
  <si>
    <t xml:space="preserve">&lt;1 =&gt; OK</t>
  </si>
  <si>
    <t xml:space="preserve">xopt</t>
  </si>
  <si>
    <t xml:space="preserve">Topt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</si>
</sst>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</font>
    <font>
      <b val="true"/>
      <sz val="10"/>
      <color rgb="FFFF0000"/>
      <name val="Arial"/>
      <family val="2"/>
    </font>
    <font>
      <sz val="13"/>
      <name val="Arial"/>
      <family val="2"/>
    </font>
    <font>
      <b val="true"/>
      <sz val="10"/>
      <color rgb="FFCE181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808080"/>
        <bgColor rgb="FF969696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'Q1.1'!$C$3</c:f>
              <c:strCache>
                <c:ptCount val="1"/>
                <c:pt idx="0">
                  <c:v>Engine1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'Q1.1'!$B$4:$B$20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xVal>
          <c:yVal>
            <c:numRef>
              <c:f>'Q1.1'!$C$4:$C$20</c:f>
              <c:numCache>
                <c:formatCode>General</c:formatCode>
                <c:ptCount val="17"/>
                <c:pt idx="0">
                  <c:v>17.4</c:v>
                </c:pt>
                <c:pt idx="1">
                  <c:v>20.2</c:v>
                </c:pt>
                <c:pt idx="2">
                  <c:v>23.5</c:v>
                </c:pt>
                <c:pt idx="3">
                  <c:v>27.3</c:v>
                </c:pt>
                <c:pt idx="4">
                  <c:v>31.8</c:v>
                </c:pt>
                <c:pt idx="5">
                  <c:v>36.9</c:v>
                </c:pt>
                <c:pt idx="6">
                  <c:v>42.9</c:v>
                </c:pt>
                <c:pt idx="7">
                  <c:v>49.8</c:v>
                </c:pt>
                <c:pt idx="8">
                  <c:v>57.9</c:v>
                </c:pt>
                <c:pt idx="9">
                  <c:v>67.2</c:v>
                </c:pt>
                <c:pt idx="10">
                  <c:v>78.1</c:v>
                </c:pt>
                <c:pt idx="11">
                  <c:v>90.7</c:v>
                </c:pt>
                <c:pt idx="12">
                  <c:v>105.4</c:v>
                </c:pt>
                <c:pt idx="13">
                  <c:v>122.5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0"/>
        </c:ser>
        <c:axId val="40817410"/>
        <c:axId val="79361884"/>
      </c:scatterChart>
      <c:valAx>
        <c:axId val="40817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61884"/>
        <c:crosses val="autoZero"/>
        <c:crossBetween val="midCat"/>
      </c:valAx>
      <c:valAx>
        <c:axId val="79361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17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'Q1.1'!$D$3</c:f>
              <c:strCache>
                <c:ptCount val="1"/>
                <c:pt idx="0">
                  <c:v>Engine2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'Q1.1'!$B$4:$B$17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xVal>
          <c:yVal>
            <c:numRef>
              <c:f>'Q1.1'!$D$4:$D$17</c:f>
              <c:numCache>
                <c:formatCode>General</c:formatCode>
                <c:ptCount val="14"/>
                <c:pt idx="0">
                  <c:v>23</c:v>
                </c:pt>
                <c:pt idx="1">
                  <c:v>30.5</c:v>
                </c:pt>
                <c:pt idx="2">
                  <c:v>38</c:v>
                </c:pt>
                <c:pt idx="3">
                  <c:v>45.5</c:v>
                </c:pt>
                <c:pt idx="4">
                  <c:v>53</c:v>
                </c:pt>
                <c:pt idx="5">
                  <c:v>60.5</c:v>
                </c:pt>
                <c:pt idx="6">
                  <c:v>68</c:v>
                </c:pt>
                <c:pt idx="7">
                  <c:v>75.5</c:v>
                </c:pt>
                <c:pt idx="8">
                  <c:v>83</c:v>
                </c:pt>
                <c:pt idx="9">
                  <c:v>90.5</c:v>
                </c:pt>
                <c:pt idx="10">
                  <c:v>98</c:v>
                </c:pt>
                <c:pt idx="11">
                  <c:v>105.5</c:v>
                </c:pt>
                <c:pt idx="12">
                  <c:v>113</c:v>
                </c:pt>
                <c:pt idx="13">
                  <c:v>120.5</c:v>
                </c:pt>
              </c:numCache>
            </c:numRef>
          </c:yVal>
          <c:smooth val="0"/>
        </c:ser>
        <c:axId val="63433923"/>
        <c:axId val="79325846"/>
      </c:scatterChart>
      <c:valAx>
        <c:axId val="63433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25846"/>
        <c:crosses val="autoZero"/>
        <c:crossBetween val="midCat"/>
      </c:valAx>
      <c:valAx>
        <c:axId val="79325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33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'Q1.1'!$E$3</c:f>
              <c:strCache>
                <c:ptCount val="1"/>
                <c:pt idx="0">
                  <c:v>Engine3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'Q1.1'!$B$4:$B$7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'Q1.1'!$E$4:$E$7</c:f>
              <c:numCache>
                <c:formatCode>General</c:formatCode>
                <c:ptCount val="4"/>
                <c:pt idx="0">
                  <c:v>69.4</c:v>
                </c:pt>
                <c:pt idx="1">
                  <c:v>97.8</c:v>
                </c:pt>
                <c:pt idx="2">
                  <c:v>114.4</c:v>
                </c:pt>
                <c:pt idx="3">
                  <c:v>126.2</c:v>
                </c:pt>
              </c:numCache>
            </c:numRef>
          </c:yVal>
          <c:smooth val="0"/>
        </c:ser>
        <c:axId val="52387965"/>
        <c:axId val="37727988"/>
      </c:scatterChart>
      <c:valAx>
        <c:axId val="52387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27988"/>
        <c:crosses val="autoZero"/>
        <c:crossBetween val="midCat"/>
      </c:valAx>
      <c:valAx>
        <c:axId val="37727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879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'Q1.1'!$F$3</c:f>
              <c:strCache>
                <c:ptCount val="1"/>
                <c:pt idx="0">
                  <c:v>Engine4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'Q1.1'!$B$4:$B$20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xVal>
          <c:yVal>
            <c:numRef>
              <c:f>'Q1.1'!$F$4:$F$20</c:f>
              <c:numCache>
                <c:formatCode>General</c:formatCode>
                <c:ptCount val="17"/>
                <c:pt idx="0">
                  <c:v>11.6</c:v>
                </c:pt>
                <c:pt idx="1">
                  <c:v>13.5</c:v>
                </c:pt>
                <c:pt idx="2">
                  <c:v>15.7</c:v>
                </c:pt>
                <c:pt idx="3">
                  <c:v>18.2</c:v>
                </c:pt>
                <c:pt idx="4">
                  <c:v>21.2</c:v>
                </c:pt>
                <c:pt idx="5">
                  <c:v>24.6</c:v>
                </c:pt>
                <c:pt idx="6">
                  <c:v>28.6</c:v>
                </c:pt>
                <c:pt idx="7">
                  <c:v>33.2</c:v>
                </c:pt>
                <c:pt idx="8">
                  <c:v>38.6</c:v>
                </c:pt>
                <c:pt idx="9">
                  <c:v>44.8</c:v>
                </c:pt>
                <c:pt idx="10">
                  <c:v>52.1</c:v>
                </c:pt>
                <c:pt idx="11">
                  <c:v>60.5</c:v>
                </c:pt>
                <c:pt idx="12">
                  <c:v>70.3</c:v>
                </c:pt>
                <c:pt idx="13">
                  <c:v>81.7</c:v>
                </c:pt>
                <c:pt idx="14">
                  <c:v>94.9</c:v>
                </c:pt>
                <c:pt idx="15">
                  <c:v>110.2</c:v>
                </c:pt>
                <c:pt idx="16">
                  <c:v>128.1</c:v>
                </c:pt>
              </c:numCache>
            </c:numRef>
          </c:yVal>
          <c:smooth val="0"/>
        </c:ser>
        <c:axId val="85578342"/>
        <c:axId val="97681837"/>
      </c:scatterChart>
      <c:valAx>
        <c:axId val="85578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81837"/>
        <c:crosses val="autoZero"/>
        <c:crossBetween val="midCat"/>
      </c:valAx>
      <c:valAx>
        <c:axId val="97681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78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'Q1.1'!$G$3</c:f>
              <c:strCache>
                <c:ptCount val="1"/>
                <c:pt idx="0">
                  <c:v>Engine5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'Q1.1'!$B$4:$B$15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xVal>
          <c:yVal>
            <c:numRef>
              <c:f>'Q1.1'!$G$4:$G$15</c:f>
              <c:numCache>
                <c:formatCode>General</c:formatCode>
                <c:ptCount val="12"/>
                <c:pt idx="0">
                  <c:v>1.5</c:v>
                </c:pt>
                <c:pt idx="1">
                  <c:v>2.2</c:v>
                </c:pt>
                <c:pt idx="2">
                  <c:v>3.3</c:v>
                </c:pt>
                <c:pt idx="3">
                  <c:v>5</c:v>
                </c:pt>
                <c:pt idx="4">
                  <c:v>7.4</c:v>
                </c:pt>
                <c:pt idx="5">
                  <c:v>11</c:v>
                </c:pt>
                <c:pt idx="6">
                  <c:v>16.4</c:v>
                </c:pt>
                <c:pt idx="7">
                  <c:v>24.5</c:v>
                </c:pt>
                <c:pt idx="8">
                  <c:v>36.6</c:v>
                </c:pt>
                <c:pt idx="9">
                  <c:v>54.6</c:v>
                </c:pt>
                <c:pt idx="10">
                  <c:v>81.5</c:v>
                </c:pt>
                <c:pt idx="11">
                  <c:v>121.5</c:v>
                </c:pt>
              </c:numCache>
            </c:numRef>
          </c:yVal>
          <c:smooth val="0"/>
        </c:ser>
        <c:axId val="13039400"/>
        <c:axId val="92333421"/>
      </c:scatterChart>
      <c:valAx>
        <c:axId val="1303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33421"/>
        <c:crosses val="autoZero"/>
        <c:crossBetween val="midCat"/>
      </c:valAx>
      <c:valAx>
        <c:axId val="92333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39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'Q1.1'!$H$3</c:f>
              <c:strCache>
                <c:ptCount val="1"/>
                <c:pt idx="0">
                  <c:v>Engine6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'Q1.1'!$B$4:$B$14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xVal>
          <c:yVal>
            <c:numRef>
              <c:f>'Q1.1'!$H$4:$H$14</c:f>
              <c:numCache>
                <c:formatCode>General</c:formatCode>
                <c:ptCount val="11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</c:numCache>
            </c:numRef>
          </c:yVal>
          <c:smooth val="0"/>
        </c:ser>
        <c:axId val="25002193"/>
        <c:axId val="33272964"/>
      </c:scatterChart>
      <c:valAx>
        <c:axId val="25002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72964"/>
        <c:crosses val="autoZero"/>
        <c:crossBetween val="midCat"/>
      </c:valAx>
      <c:valAx>
        <c:axId val="332729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021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Weibull pseudo lifetime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'Q1.1'!$C$38</c:f>
              <c:strCache>
                <c:ptCount val="1"/>
                <c:pt idx="0">
                  <c:v>Yrex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'Q1.1'!$B$39:$B$43</c:f>
              <c:numCache>
                <c:formatCode>General</c:formatCode>
                <c:ptCount val="5"/>
                <c:pt idx="0">
                  <c:v>6.475809639347</c:v>
                </c:pt>
                <c:pt idx="1">
                  <c:v>6.61163318606751</c:v>
                </c:pt>
                <c:pt idx="2">
                  <c:v>6.71983432511504</c:v>
                </c:pt>
                <c:pt idx="3">
                  <c:v>6.78370263031216</c:v>
                </c:pt>
                <c:pt idx="4">
                  <c:v>6.8705281201157</c:v>
                </c:pt>
              </c:numCache>
            </c:numRef>
          </c:xVal>
          <c:yVal>
            <c:numRef>
              <c:f>'Q1.1'!$C$39:$C$43</c:f>
              <c:numCache>
                <c:formatCode>General</c:formatCode>
                <c:ptCount val="5"/>
                <c:pt idx="0">
                  <c:v>-1.7019833552815</c:v>
                </c:pt>
                <c:pt idx="1">
                  <c:v>-0.90272045571788</c:v>
                </c:pt>
                <c:pt idx="2">
                  <c:v>-0.366512920581664</c:v>
                </c:pt>
                <c:pt idx="3">
                  <c:v>0.0940478276166989</c:v>
                </c:pt>
                <c:pt idx="4">
                  <c:v>0.583198080782659</c:v>
                </c:pt>
              </c:numCache>
            </c:numRef>
          </c:yVal>
          <c:smooth val="0"/>
        </c:ser>
        <c:axId val="5995923"/>
        <c:axId val="16794736"/>
      </c:scatterChart>
      <c:valAx>
        <c:axId val="5995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94736"/>
        <c:crosses val="autoZero"/>
        <c:crossBetween val="midCat"/>
      </c:valAx>
      <c:valAx>
        <c:axId val="16794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5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'Q1.3'!$F$11</c:f>
              <c:strCache>
                <c:ptCount val="1"/>
                <c:pt idx="0">
                  <c:v>#4=C2(T)/C1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'Q1.3'!$B$12:$B$111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0.960000000000001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'Q1.3'!$F$12:$F$111</c:f>
              <c:numCache>
                <c:formatCode>General</c:formatCode>
                <c:ptCount val="100"/>
                <c:pt idx="0">
                  <c:v>13.2285714338349</c:v>
                </c:pt>
                <c:pt idx="1">
                  <c:v>6.6142858621795</c:v>
                </c:pt>
                <c:pt idx="2">
                  <c:v>4.40952484293075</c:v>
                </c:pt>
                <c:pt idx="3">
                  <c:v>3.3071469484531</c:v>
                </c:pt>
                <c:pt idx="4">
                  <c:v>2.64572616717435</c:v>
                </c:pt>
                <c:pt idx="5">
                  <c:v>2.20479028074981</c:v>
                </c:pt>
                <c:pt idx="6">
                  <c:v>1.88985514309381</c:v>
                </c:pt>
                <c:pt idx="7">
                  <c:v>1.65368343680674</c:v>
                </c:pt>
                <c:pt idx="8">
                  <c:v>1.47003775068159</c:v>
                </c:pt>
                <c:pt idx="9">
                  <c:v>1.32318194801495</c:v>
                </c:pt>
                <c:pt idx="10">
                  <c:v>1.20310918152434</c:v>
                </c:pt>
                <c:pt idx="11">
                  <c:v>1.10315600682279</c:v>
                </c:pt>
                <c:pt idx="12">
                  <c:v>1.01871776795056</c:v>
                </c:pt>
                <c:pt idx="13">
                  <c:v>0.946514614377415</c:v>
                </c:pt>
                <c:pt idx="14">
                  <c:v>0.884151182868708</c:v>
                </c:pt>
                <c:pt idx="15">
                  <c:v>0.829841459546662</c:v>
                </c:pt>
                <c:pt idx="16">
                  <c:v>0.782230799086682</c:v>
                </c:pt>
                <c:pt idx="17">
                  <c:v>0.740277308259361</c:v>
                </c:pt>
                <c:pt idx="18">
                  <c:v>0.703170711107318</c:v>
                </c:pt>
                <c:pt idx="19">
                  <c:v>0.67027556294481</c:v>
                </c:pt>
                <c:pt idx="20">
                  <c:v>0.64109067961591</c:v>
                </c:pt>
                <c:pt idx="21">
                  <c:v>0.615219601812485</c:v>
                </c:pt>
                <c:pt idx="22">
                  <c:v>0.592348711190429</c:v>
                </c:pt>
                <c:pt idx="23">
                  <c:v>0.572230737335897</c:v>
                </c:pt>
                <c:pt idx="24">
                  <c:v>0.5546721121588</c:v>
                </c:pt>
                <c:pt idx="25">
                  <c:v>0.539523096739262</c:v>
                </c:pt>
                <c:pt idx="26">
                  <c:v>0.526669917346105</c:v>
                </c:pt>
                <c:pt idx="27">
                  <c:v>0.516028358401184</c:v>
                </c:pt>
                <c:pt idx="28">
                  <c:v>0.507538405491117</c:v>
                </c:pt>
                <c:pt idx="29">
                  <c:v>0.501159633339259</c:v>
                </c:pt>
                <c:pt idx="30">
                  <c:v>0.496867106394928</c:v>
                </c:pt>
                <c:pt idx="31">
                  <c:v>0.494647612997057</c:v>
                </c:pt>
                <c:pt idx="32">
                  <c:v>0.494496094501174</c:v>
                </c:pt>
                <c:pt idx="33">
                  <c:v>0.496412162946212</c:v>
                </c:pt>
                <c:pt idx="34">
                  <c:v>0.500396628136842</c:v>
                </c:pt>
                <c:pt idx="35">
                  <c:v>0.506447979940278</c:v>
                </c:pt>
                <c:pt idx="36">
                  <c:v>0.514558796070029</c:v>
                </c:pt>
                <c:pt idx="37">
                  <c:v>0.524712071134795</c:v>
                </c:pt>
                <c:pt idx="38">
                  <c:v>0.536877490362673</c:v>
                </c:pt>
                <c:pt idx="39">
                  <c:v>0.551007701861327</c:v>
                </c:pt>
                <c:pt idx="40">
                  <c:v>0.567034674761224</c:v>
                </c:pt>
                <c:pt idx="41">
                  <c:v>0.584866266726717</c:v>
                </c:pt>
                <c:pt idx="42">
                  <c:v>0.604383161951404</c:v>
                </c:pt>
                <c:pt idx="43">
                  <c:v>0.625436377752944</c:v>
                </c:pt>
                <c:pt idx="44">
                  <c:v>0.647845570959919</c:v>
                </c:pt>
                <c:pt idx="45">
                  <c:v>0.671398399852937</c:v>
                </c:pt>
                <c:pt idx="46">
                  <c:v>0.695851207594644</c:v>
                </c:pt>
                <c:pt idx="47">
                  <c:v>0.720931281893301</c:v>
                </c:pt>
                <c:pt idx="48">
                  <c:v>0.746340905627009</c:v>
                </c:pt>
                <c:pt idx="49">
                  <c:v>0.771763337382943</c:v>
                </c:pt>
                <c:pt idx="50">
                  <c:v>0.796870744511151</c:v>
                </c:pt>
                <c:pt idx="51">
                  <c:v>0.821333953674488</c:v>
                </c:pt>
                <c:pt idx="52">
                  <c:v>0.844833690761661</c:v>
                </c:pt>
                <c:pt idx="53">
                  <c:v>0.867072767720053</c:v>
                </c:pt>
                <c:pt idx="54">
                  <c:v>0.887788462337805</c:v>
                </c:pt>
                <c:pt idx="55">
                  <c:v>0.90676416121664</c:v>
                </c:pt>
                <c:pt idx="56">
                  <c:v>0.923839234677488</c:v>
                </c:pt>
                <c:pt idx="57">
                  <c:v>0.938916122803032</c:v>
                </c:pt>
                <c:pt idx="58">
                  <c:v>0.951963761954982</c:v>
                </c:pt>
                <c:pt idx="59">
                  <c:v>0.963016778621241</c:v>
                </c:pt>
                <c:pt idx="60">
                  <c:v>0.972170301897557</c:v>
                </c:pt>
                <c:pt idx="61">
                  <c:v>0.979570745748846</c:v>
                </c:pt>
                <c:pt idx="62">
                  <c:v>0.985403409870692</c:v>
                </c:pt>
                <c:pt idx="63">
                  <c:v>0.989878153737956</c:v>
                </c:pt>
                <c:pt idx="64">
                  <c:v>0.993214630679064</c:v>
                </c:pt>
                <c:pt idx="65">
                  <c:v>0.995628575673771</c:v>
                </c:pt>
                <c:pt idx="66">
                  <c:v>0.997320415935825</c:v>
                </c:pt>
                <c:pt idx="67">
                  <c:v>0.998467061429294</c:v>
                </c:pt>
                <c:pt idx="68">
                  <c:v>0.999217218277279</c:v>
                </c:pt>
                <c:pt idx="69">
                  <c:v>0.999690055874552</c:v>
                </c:pt>
                <c:pt idx="70">
                  <c:v>0.999976645161151</c:v>
                </c:pt>
                <c:pt idx="71">
                  <c:v>1.0001433363111</c:v>
                </c:pt>
                <c:pt idx="72">
                  <c:v>1.0002361796193</c:v>
                </c:pt>
                <c:pt idx="73">
                  <c:v>1.00028558996873</c:v>
                </c:pt>
                <c:pt idx="74">
                  <c:v>1.00031065799172</c:v>
                </c:pt>
                <c:pt idx="75">
                  <c:v>1.00032275348092</c:v>
                </c:pt>
                <c:pt idx="76">
                  <c:v>1.00032829022117</c:v>
                </c:pt>
                <c:pt idx="77">
                  <c:v>1.00033068848683</c:v>
                </c:pt>
                <c:pt idx="78">
                  <c:v>1.00033166887028</c:v>
                </c:pt>
                <c:pt idx="79">
                  <c:v>1.00033204605188</c:v>
                </c:pt>
                <c:pt idx="80">
                  <c:v>1.00033218223318</c:v>
                </c:pt>
                <c:pt idx="81">
                  <c:v>1.0003322282386</c:v>
                </c:pt>
                <c:pt idx="82">
                  <c:v>1.00033224273606</c:v>
                </c:pt>
                <c:pt idx="83">
                  <c:v>1.00033224698407</c:v>
                </c:pt>
                <c:pt idx="84">
                  <c:v>1.0003322481377</c:v>
                </c:pt>
                <c:pt idx="85">
                  <c:v>1.00033224842707</c:v>
                </c:pt>
                <c:pt idx="86">
                  <c:v>1.00033224849388</c:v>
                </c:pt>
                <c:pt idx="87">
                  <c:v>1.00033224850803</c:v>
                </c:pt>
                <c:pt idx="88">
                  <c:v>1.00033224851076</c:v>
                </c:pt>
                <c:pt idx="89">
                  <c:v>1.00033224851124</c:v>
                </c:pt>
                <c:pt idx="90">
                  <c:v>1.00033224851132</c:v>
                </c:pt>
                <c:pt idx="91">
                  <c:v>1.00033224851133</c:v>
                </c:pt>
                <c:pt idx="92">
                  <c:v>1.00033224851133</c:v>
                </c:pt>
                <c:pt idx="93">
                  <c:v>1.00033224851133</c:v>
                </c:pt>
                <c:pt idx="94">
                  <c:v>1.00033224851133</c:v>
                </c:pt>
                <c:pt idx="95">
                  <c:v>1.00033224851133</c:v>
                </c:pt>
                <c:pt idx="96">
                  <c:v>1.00033224851133</c:v>
                </c:pt>
                <c:pt idx="97">
                  <c:v>1.00033224851133</c:v>
                </c:pt>
                <c:pt idx="98">
                  <c:v>1.00033224851133</c:v>
                </c:pt>
                <c:pt idx="99">
                  <c:v>1.00033224851133</c:v>
                </c:pt>
              </c:numCache>
            </c:numRef>
          </c:yVal>
          <c:smooth val="0"/>
        </c:ser>
        <c:axId val="80243967"/>
        <c:axId val="35461112"/>
      </c:scatterChart>
      <c:valAx>
        <c:axId val="8024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61112"/>
        <c:crosses val="autoZero"/>
        <c:crossBetween val="midCat"/>
      </c:valAx>
      <c:valAx>
        <c:axId val="35461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43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<Relationship Id="rId5" Type="http://schemas.openxmlformats.org/officeDocument/2006/relationships/chart" Target="../charts/chart144.xml"/><Relationship Id="rId6" Type="http://schemas.openxmlformats.org/officeDocument/2006/relationships/chart" Target="../charts/chart145.xml"/><Relationship Id="rId7" Type="http://schemas.openxmlformats.org/officeDocument/2006/relationships/chart" Target="../charts/chart1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654120</xdr:colOff>
      <xdr:row>1</xdr:row>
      <xdr:rowOff>38520</xdr:rowOff>
    </xdr:from>
    <xdr:to>
      <xdr:col>15</xdr:col>
      <xdr:colOff>723600</xdr:colOff>
      <xdr:row>21</xdr:row>
      <xdr:rowOff>28800</xdr:rowOff>
    </xdr:to>
    <xdr:graphicFrame>
      <xdr:nvGraphicFramePr>
        <xdr:cNvPr id="0" name=""/>
        <xdr:cNvGraphicFramePr/>
      </xdr:nvGraphicFramePr>
      <xdr:xfrm>
        <a:off x="7156440" y="200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644400</xdr:colOff>
      <xdr:row>22</xdr:row>
      <xdr:rowOff>76680</xdr:rowOff>
    </xdr:from>
    <xdr:to>
      <xdr:col>15</xdr:col>
      <xdr:colOff>713880</xdr:colOff>
      <xdr:row>42</xdr:row>
      <xdr:rowOff>66960</xdr:rowOff>
    </xdr:to>
    <xdr:graphicFrame>
      <xdr:nvGraphicFramePr>
        <xdr:cNvPr id="1" name=""/>
        <xdr:cNvGraphicFramePr/>
      </xdr:nvGraphicFramePr>
      <xdr:xfrm>
        <a:off x="7146720" y="36529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703800</xdr:colOff>
      <xdr:row>43</xdr:row>
      <xdr:rowOff>76680</xdr:rowOff>
    </xdr:from>
    <xdr:to>
      <xdr:col>15</xdr:col>
      <xdr:colOff>773280</xdr:colOff>
      <xdr:row>63</xdr:row>
      <xdr:rowOff>66600</xdr:rowOff>
    </xdr:to>
    <xdr:graphicFrame>
      <xdr:nvGraphicFramePr>
        <xdr:cNvPr id="2" name=""/>
        <xdr:cNvGraphicFramePr/>
      </xdr:nvGraphicFramePr>
      <xdr:xfrm>
        <a:off x="7206120" y="70664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49680</xdr:colOff>
      <xdr:row>1</xdr:row>
      <xdr:rowOff>86400</xdr:rowOff>
    </xdr:from>
    <xdr:to>
      <xdr:col>23</xdr:col>
      <xdr:colOff>119160</xdr:colOff>
      <xdr:row>21</xdr:row>
      <xdr:rowOff>76680</xdr:rowOff>
    </xdr:to>
    <xdr:graphicFrame>
      <xdr:nvGraphicFramePr>
        <xdr:cNvPr id="3" name=""/>
        <xdr:cNvGraphicFramePr/>
      </xdr:nvGraphicFramePr>
      <xdr:xfrm>
        <a:off x="13054320" y="248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138960</xdr:colOff>
      <xdr:row>22</xdr:row>
      <xdr:rowOff>86040</xdr:rowOff>
    </xdr:from>
    <xdr:to>
      <xdr:col>23</xdr:col>
      <xdr:colOff>208440</xdr:colOff>
      <xdr:row>42</xdr:row>
      <xdr:rowOff>76320</xdr:rowOff>
    </xdr:to>
    <xdr:graphicFrame>
      <xdr:nvGraphicFramePr>
        <xdr:cNvPr id="4" name=""/>
        <xdr:cNvGraphicFramePr/>
      </xdr:nvGraphicFramePr>
      <xdr:xfrm>
        <a:off x="13143600" y="36622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237960</xdr:colOff>
      <xdr:row>43</xdr:row>
      <xdr:rowOff>76680</xdr:rowOff>
    </xdr:from>
    <xdr:to>
      <xdr:col>23</xdr:col>
      <xdr:colOff>307440</xdr:colOff>
      <xdr:row>63</xdr:row>
      <xdr:rowOff>66600</xdr:rowOff>
    </xdr:to>
    <xdr:graphicFrame>
      <xdr:nvGraphicFramePr>
        <xdr:cNvPr id="5" name=""/>
        <xdr:cNvGraphicFramePr/>
      </xdr:nvGraphicFramePr>
      <xdr:xfrm>
        <a:off x="13242600" y="70664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713520</xdr:colOff>
      <xdr:row>48</xdr:row>
      <xdr:rowOff>124200</xdr:rowOff>
    </xdr:from>
    <xdr:to>
      <xdr:col>7</xdr:col>
      <xdr:colOff>783000</xdr:colOff>
      <xdr:row>68</xdr:row>
      <xdr:rowOff>114840</xdr:rowOff>
    </xdr:to>
    <xdr:graphicFrame>
      <xdr:nvGraphicFramePr>
        <xdr:cNvPr id="6" name=""/>
        <xdr:cNvGraphicFramePr/>
      </xdr:nvGraphicFramePr>
      <xdr:xfrm>
        <a:off x="713520" y="79268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376920</xdr:colOff>
      <xdr:row>31</xdr:row>
      <xdr:rowOff>57240</xdr:rowOff>
    </xdr:from>
    <xdr:to>
      <xdr:col>13</xdr:col>
      <xdr:colOff>446040</xdr:colOff>
      <xdr:row>51</xdr:row>
      <xdr:rowOff>47880</xdr:rowOff>
    </xdr:to>
    <xdr:graphicFrame>
      <xdr:nvGraphicFramePr>
        <xdr:cNvPr id="7" name=""/>
        <xdr:cNvGraphicFramePr/>
      </xdr:nvGraphicFramePr>
      <xdr:xfrm>
        <a:off x="5253480" y="50965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customFormat="false" ht="12.8" hidden="false" customHeight="false" outlineLevel="0" collapsed="false">
      <c r="B4" s="2" t="n">
        <f aca="false">50</f>
        <v>50</v>
      </c>
      <c r="C4" s="2" t="n">
        <v>17.4</v>
      </c>
      <c r="D4" s="2" t="n">
        <v>23</v>
      </c>
      <c r="E4" s="2" t="n">
        <v>69.4</v>
      </c>
      <c r="F4" s="2" t="n">
        <v>11.6</v>
      </c>
      <c r="G4" s="2" t="n">
        <v>1.5</v>
      </c>
      <c r="H4" s="2" t="n">
        <v>30</v>
      </c>
    </row>
    <row r="5" customFormat="false" ht="12.8" hidden="false" customHeight="false" outlineLevel="0" collapsed="false">
      <c r="B5" s="2" t="n">
        <f aca="false">B4+50</f>
        <v>100</v>
      </c>
      <c r="C5" s="2" t="n">
        <v>20.2</v>
      </c>
      <c r="D5" s="2" t="n">
        <v>30.5</v>
      </c>
      <c r="E5" s="2" t="n">
        <v>97.8</v>
      </c>
      <c r="F5" s="2" t="n">
        <v>13.5</v>
      </c>
      <c r="G5" s="2" t="n">
        <v>2.2</v>
      </c>
      <c r="H5" s="2" t="n">
        <v>39</v>
      </c>
    </row>
    <row r="6" customFormat="false" ht="12.8" hidden="false" customHeight="false" outlineLevel="0" collapsed="false">
      <c r="B6" s="2" t="n">
        <f aca="false">B5+50</f>
        <v>150</v>
      </c>
      <c r="C6" s="2" t="n">
        <v>23.5</v>
      </c>
      <c r="D6" s="2" t="n">
        <v>38</v>
      </c>
      <c r="E6" s="2" t="n">
        <v>114.4</v>
      </c>
      <c r="F6" s="2" t="n">
        <v>15.7</v>
      </c>
      <c r="G6" s="2" t="n">
        <v>3.3</v>
      </c>
      <c r="H6" s="2" t="n">
        <v>48</v>
      </c>
    </row>
    <row r="7" customFormat="false" ht="12.8" hidden="false" customHeight="false" outlineLevel="0" collapsed="false">
      <c r="B7" s="2" t="n">
        <f aca="false">B6+50</f>
        <v>200</v>
      </c>
      <c r="C7" s="2" t="n">
        <v>27.3</v>
      </c>
      <c r="D7" s="2" t="n">
        <v>45.5</v>
      </c>
      <c r="E7" s="2" t="n">
        <v>126.2</v>
      </c>
      <c r="F7" s="2" t="n">
        <v>18.2</v>
      </c>
      <c r="G7" s="2" t="n">
        <v>5</v>
      </c>
      <c r="H7" s="2" t="n">
        <v>57</v>
      </c>
    </row>
    <row r="8" customFormat="false" ht="12.8" hidden="false" customHeight="false" outlineLevel="0" collapsed="false">
      <c r="B8" s="2" t="n">
        <f aca="false">B7+50</f>
        <v>250</v>
      </c>
      <c r="C8" s="2" t="n">
        <v>31.8</v>
      </c>
      <c r="D8" s="2" t="n">
        <v>53</v>
      </c>
      <c r="E8" s="2"/>
      <c r="F8" s="2" t="n">
        <v>21.2</v>
      </c>
      <c r="G8" s="2" t="n">
        <v>7.4</v>
      </c>
      <c r="H8" s="2" t="n">
        <v>66</v>
      </c>
    </row>
    <row r="9" customFormat="false" ht="12.8" hidden="false" customHeight="false" outlineLevel="0" collapsed="false">
      <c r="B9" s="2" t="n">
        <f aca="false">B8+50</f>
        <v>300</v>
      </c>
      <c r="C9" s="2" t="n">
        <v>36.9</v>
      </c>
      <c r="D9" s="2" t="n">
        <v>60.5</v>
      </c>
      <c r="E9" s="2"/>
      <c r="F9" s="2" t="n">
        <v>24.6</v>
      </c>
      <c r="G9" s="2" t="n">
        <v>11</v>
      </c>
      <c r="H9" s="2" t="n">
        <v>75</v>
      </c>
    </row>
    <row r="10" customFormat="false" ht="12.8" hidden="false" customHeight="false" outlineLevel="0" collapsed="false">
      <c r="B10" s="2" t="n">
        <f aca="false">B9+50</f>
        <v>350</v>
      </c>
      <c r="C10" s="2" t="n">
        <v>42.9</v>
      </c>
      <c r="D10" s="2" t="n">
        <v>68</v>
      </c>
      <c r="E10" s="2"/>
      <c r="F10" s="2" t="n">
        <v>28.6</v>
      </c>
      <c r="G10" s="2" t="n">
        <v>16.4</v>
      </c>
      <c r="H10" s="2" t="n">
        <v>84</v>
      </c>
    </row>
    <row r="11" customFormat="false" ht="12.8" hidden="false" customHeight="false" outlineLevel="0" collapsed="false">
      <c r="B11" s="2" t="n">
        <f aca="false">B10+50</f>
        <v>400</v>
      </c>
      <c r="C11" s="2" t="n">
        <v>49.8</v>
      </c>
      <c r="D11" s="2" t="n">
        <v>75.5</v>
      </c>
      <c r="E11" s="2"/>
      <c r="F11" s="2" t="n">
        <v>33.2</v>
      </c>
      <c r="G11" s="2" t="n">
        <v>24.5</v>
      </c>
      <c r="H11" s="2" t="n">
        <v>93</v>
      </c>
    </row>
    <row r="12" customFormat="false" ht="12.8" hidden="false" customHeight="false" outlineLevel="0" collapsed="false">
      <c r="B12" s="2" t="n">
        <f aca="false">B11+50</f>
        <v>450</v>
      </c>
      <c r="C12" s="2" t="n">
        <v>57.9</v>
      </c>
      <c r="D12" s="2" t="n">
        <v>83</v>
      </c>
      <c r="E12" s="2"/>
      <c r="F12" s="2" t="n">
        <v>38.6</v>
      </c>
      <c r="G12" s="2" t="n">
        <v>36.6</v>
      </c>
      <c r="H12" s="2" t="n">
        <v>102</v>
      </c>
    </row>
    <row r="13" customFormat="false" ht="12.8" hidden="false" customHeight="false" outlineLevel="0" collapsed="false">
      <c r="B13" s="2" t="n">
        <f aca="false">B12+50</f>
        <v>500</v>
      </c>
      <c r="C13" s="2" t="n">
        <v>67.2</v>
      </c>
      <c r="D13" s="2" t="n">
        <v>90.5</v>
      </c>
      <c r="E13" s="2"/>
      <c r="F13" s="2" t="n">
        <v>44.8</v>
      </c>
      <c r="G13" s="2" t="n">
        <v>54.6</v>
      </c>
      <c r="H13" s="2" t="n">
        <v>111</v>
      </c>
    </row>
    <row r="14" customFormat="false" ht="12.8" hidden="false" customHeight="false" outlineLevel="0" collapsed="false">
      <c r="B14" s="2" t="n">
        <f aca="false">B13+50</f>
        <v>550</v>
      </c>
      <c r="C14" s="2" t="n">
        <v>78.1</v>
      </c>
      <c r="D14" s="2" t="n">
        <v>98</v>
      </c>
      <c r="E14" s="2"/>
      <c r="F14" s="2" t="n">
        <v>52.1</v>
      </c>
      <c r="G14" s="2" t="n">
        <v>81.5</v>
      </c>
      <c r="H14" s="2" t="n">
        <v>120</v>
      </c>
    </row>
    <row r="15" customFormat="false" ht="12.8" hidden="false" customHeight="false" outlineLevel="0" collapsed="false">
      <c r="B15" s="2" t="n">
        <f aca="false">B14+50</f>
        <v>600</v>
      </c>
      <c r="C15" s="2" t="n">
        <v>90.7</v>
      </c>
      <c r="D15" s="2" t="n">
        <v>105.5</v>
      </c>
      <c r="E15" s="2"/>
      <c r="F15" s="2" t="n">
        <v>60.5</v>
      </c>
      <c r="G15" s="2" t="n">
        <v>121.5</v>
      </c>
      <c r="H15" s="2"/>
    </row>
    <row r="16" customFormat="false" ht="12.8" hidden="false" customHeight="false" outlineLevel="0" collapsed="false">
      <c r="B16" s="2" t="n">
        <f aca="false">B15+50</f>
        <v>650</v>
      </c>
      <c r="C16" s="2" t="n">
        <v>105.4</v>
      </c>
      <c r="D16" s="2" t="n">
        <v>113</v>
      </c>
      <c r="E16" s="2"/>
      <c r="F16" s="2" t="n">
        <v>70.3</v>
      </c>
      <c r="G16" s="2"/>
      <c r="H16" s="2"/>
    </row>
    <row r="17" customFormat="false" ht="12.8" hidden="false" customHeight="false" outlineLevel="0" collapsed="false">
      <c r="B17" s="2" t="n">
        <f aca="false">B16+50</f>
        <v>700</v>
      </c>
      <c r="C17" s="2" t="n">
        <v>122.5</v>
      </c>
      <c r="D17" s="2" t="n">
        <v>120.5</v>
      </c>
      <c r="E17" s="2"/>
      <c r="F17" s="2" t="n">
        <v>81.7</v>
      </c>
      <c r="G17" s="2"/>
      <c r="H17" s="2"/>
    </row>
    <row r="18" customFormat="false" ht="12.8" hidden="false" customHeight="false" outlineLevel="0" collapsed="false">
      <c r="B18" s="2" t="n">
        <f aca="false">B17+50</f>
        <v>750</v>
      </c>
      <c r="C18" s="2"/>
      <c r="D18" s="2"/>
      <c r="E18" s="2"/>
      <c r="F18" s="2" t="n">
        <v>94.9</v>
      </c>
      <c r="G18" s="2"/>
      <c r="H18" s="2"/>
    </row>
    <row r="19" customFormat="false" ht="12.8" hidden="false" customHeight="false" outlineLevel="0" collapsed="false">
      <c r="B19" s="2" t="n">
        <f aca="false">B18+50</f>
        <v>800</v>
      </c>
      <c r="C19" s="2"/>
      <c r="D19" s="2"/>
      <c r="E19" s="2"/>
      <c r="F19" s="2" t="n">
        <v>110.2</v>
      </c>
      <c r="G19" s="2"/>
      <c r="H19" s="2"/>
    </row>
    <row r="20" customFormat="false" ht="12.8" hidden="false" customHeight="false" outlineLevel="0" collapsed="false">
      <c r="B20" s="2" t="n">
        <f aca="false">B19+50</f>
        <v>850</v>
      </c>
      <c r="C20" s="2"/>
      <c r="D20" s="2"/>
      <c r="E20" s="2"/>
      <c r="F20" s="2" t="n">
        <v>128.1</v>
      </c>
      <c r="G20" s="2"/>
      <c r="H20" s="2"/>
    </row>
    <row r="22" customFormat="false" ht="12.8" hidden="false" customHeight="false" outlineLevel="0" collapsed="false">
      <c r="B22" s="2" t="s">
        <v>8</v>
      </c>
      <c r="C22" s="2" t="n">
        <v>0.003</v>
      </c>
      <c r="D22" s="2" t="n">
        <v>0.15</v>
      </c>
      <c r="E22" s="2" t="n">
        <v>40.969</v>
      </c>
      <c r="F22" s="2" t="n">
        <v>0.003</v>
      </c>
      <c r="G22" s="2" t="n">
        <v>0.008</v>
      </c>
      <c r="H22" s="2" t="n">
        <v>0.18</v>
      </c>
    </row>
    <row r="23" customFormat="false" ht="12.8" hidden="false" customHeight="false" outlineLevel="0" collapsed="false">
      <c r="B23" s="2" t="s">
        <v>9</v>
      </c>
      <c r="C23" s="2" t="n">
        <v>14.983</v>
      </c>
      <c r="D23" s="2" t="n">
        <v>15.5</v>
      </c>
      <c r="E23" s="2" t="n">
        <v>-90.872</v>
      </c>
      <c r="F23" s="2" t="n">
        <v>10</v>
      </c>
      <c r="G23" s="2" t="n">
        <v>0.999</v>
      </c>
      <c r="H23" s="2" t="n">
        <v>21</v>
      </c>
    </row>
    <row r="25" customFormat="false" ht="12.8" hidden="false" customHeight="false" outlineLevel="0" collapsed="false">
      <c r="B25" s="2" t="s">
        <v>10</v>
      </c>
      <c r="C25" s="2" t="n">
        <v>180</v>
      </c>
    </row>
    <row r="26" customFormat="false" ht="12.8" hidden="false" customHeight="false" outlineLevel="0" collapsed="false">
      <c r="B26" s="2" t="s">
        <v>11</v>
      </c>
      <c r="C26" s="2" t="n">
        <f aca="false">(1/$C$22)*LN($C$25/$C$23)</f>
        <v>828.680208609734</v>
      </c>
      <c r="D26" s="2" t="n">
        <f aca="false">($C$25-$D$23)/$D$22</f>
        <v>1096.66666666667</v>
      </c>
      <c r="E26" s="2" t="n">
        <f aca="false">EXP(($C$25-$E$23)/$E$22)</f>
        <v>743.696622388708</v>
      </c>
      <c r="F26" s="2" t="n">
        <f aca="false">(1/$F$22)*LN($C$25/$F$23)</f>
        <v>963.457252632055</v>
      </c>
      <c r="G26" s="2" t="n">
        <f aca="false">(1/$G$22)*LN($C$25/$G$23)</f>
        <v>649.244668902974</v>
      </c>
      <c r="H26" s="2" t="n">
        <f aca="false">($C$25-$H$23)/$H$22</f>
        <v>883.333333333333</v>
      </c>
    </row>
    <row r="27" customFormat="false" ht="12.8" hidden="false" customHeight="false" outlineLevel="0" collapsed="false">
      <c r="B27" s="3"/>
      <c r="C27" s="3"/>
      <c r="D27" s="3"/>
      <c r="E27" s="3"/>
      <c r="F27" s="3"/>
      <c r="G27" s="3"/>
      <c r="H27" s="3"/>
    </row>
    <row r="28" customFormat="false" ht="12.8" hidden="false" customHeight="false" outlineLevel="0" collapsed="false">
      <c r="B28" s="2" t="s">
        <v>12</v>
      </c>
      <c r="C28" s="2" t="n">
        <v>6</v>
      </c>
    </row>
    <row r="29" customFormat="false" ht="12.8" hidden="false" customHeight="false" outlineLevel="0" collapsed="false">
      <c r="B29" s="2" t="s">
        <v>13</v>
      </c>
      <c r="C29" s="2" t="s">
        <v>14</v>
      </c>
      <c r="D29" s="2" t="s">
        <v>15</v>
      </c>
      <c r="E29" s="2" t="s">
        <v>16</v>
      </c>
    </row>
    <row r="30" customFormat="false" ht="12.8" hidden="false" customHeight="false" outlineLevel="0" collapsed="false">
      <c r="B30" s="2" t="n">
        <f aca="false">$G$26</f>
        <v>649.244668902974</v>
      </c>
      <c r="C30" s="2" t="n">
        <f aca="false">1</f>
        <v>1</v>
      </c>
      <c r="D30" s="2" t="n">
        <f aca="false">C30</f>
        <v>1</v>
      </c>
      <c r="E30" s="2" t="n">
        <f aca="false">D30/$C$28</f>
        <v>0.166666666666667</v>
      </c>
    </row>
    <row r="31" customFormat="false" ht="12.8" hidden="false" customHeight="false" outlineLevel="0" collapsed="false">
      <c r="B31" s="2" t="n">
        <f aca="false">$E$26</f>
        <v>743.696622388708</v>
      </c>
      <c r="C31" s="2" t="n">
        <f aca="false">1</f>
        <v>1</v>
      </c>
      <c r="D31" s="2" t="n">
        <f aca="false">D30+C31</f>
        <v>2</v>
      </c>
      <c r="E31" s="2" t="n">
        <f aca="false">D31/$C$28</f>
        <v>0.333333333333333</v>
      </c>
    </row>
    <row r="32" customFormat="false" ht="12.8" hidden="false" customHeight="false" outlineLevel="0" collapsed="false">
      <c r="B32" s="2" t="n">
        <f aca="false">$C$26</f>
        <v>828.680208609734</v>
      </c>
      <c r="C32" s="2" t="n">
        <f aca="false">1</f>
        <v>1</v>
      </c>
      <c r="D32" s="2" t="n">
        <f aca="false">D31+C32</f>
        <v>3</v>
      </c>
      <c r="E32" s="2" t="n">
        <f aca="false">D32/$C$28</f>
        <v>0.5</v>
      </c>
    </row>
    <row r="33" customFormat="false" ht="12.8" hidden="false" customHeight="false" outlineLevel="0" collapsed="false">
      <c r="B33" s="2" t="n">
        <f aca="false">$H$26</f>
        <v>883.333333333333</v>
      </c>
      <c r="C33" s="2" t="n">
        <f aca="false">1</f>
        <v>1</v>
      </c>
      <c r="D33" s="2" t="n">
        <f aca="false">D32+C33</f>
        <v>4</v>
      </c>
      <c r="E33" s="2" t="n">
        <f aca="false">D33/$C$28</f>
        <v>0.666666666666667</v>
      </c>
    </row>
    <row r="34" customFormat="false" ht="12.8" hidden="false" customHeight="false" outlineLevel="0" collapsed="false">
      <c r="B34" s="2" t="n">
        <f aca="false">$F$26</f>
        <v>963.457252632055</v>
      </c>
      <c r="C34" s="2" t="n">
        <f aca="false">1</f>
        <v>1</v>
      </c>
      <c r="D34" s="2" t="n">
        <f aca="false">D33+C34</f>
        <v>5</v>
      </c>
      <c r="E34" s="2" t="n">
        <f aca="false">D34/$C$28</f>
        <v>0.833333333333333</v>
      </c>
    </row>
    <row r="35" customFormat="false" ht="12.8" hidden="false" customHeight="false" outlineLevel="0" collapsed="false">
      <c r="B35" s="2" t="n">
        <f aca="false">$D$26</f>
        <v>1096.66666666667</v>
      </c>
      <c r="C35" s="2" t="n">
        <f aca="false">1</f>
        <v>1</v>
      </c>
      <c r="D35" s="2" t="n">
        <f aca="false">D34+C35</f>
        <v>6</v>
      </c>
      <c r="E35" s="2" t="n">
        <f aca="false">D35/$C$28</f>
        <v>1</v>
      </c>
    </row>
    <row r="37" customFormat="false" ht="12.8" hidden="false" customHeight="false" outlineLevel="0" collapsed="false">
      <c r="B37" s="1" t="s">
        <v>17</v>
      </c>
      <c r="C37" s="1"/>
      <c r="D37" s="1"/>
      <c r="E37" s="1"/>
      <c r="F37" s="1"/>
    </row>
    <row r="38" customFormat="false" ht="12.8" hidden="false" customHeight="false" outlineLevel="0" collapsed="false">
      <c r="B38" s="2" t="s">
        <v>18</v>
      </c>
      <c r="C38" s="2" t="s">
        <v>19</v>
      </c>
      <c r="D38" s="2" t="s">
        <v>20</v>
      </c>
      <c r="E38" s="2" t="s">
        <v>21</v>
      </c>
      <c r="F38" s="2" t="s">
        <v>22</v>
      </c>
    </row>
    <row r="39" customFormat="false" ht="12.8" hidden="false" customHeight="false" outlineLevel="0" collapsed="false">
      <c r="B39" s="2" t="n">
        <f aca="false">LN(B30)</f>
        <v>6.475809639347</v>
      </c>
      <c r="C39" s="2" t="n">
        <f aca="false">LN(-LN(1-E30))</f>
        <v>-1.7019833552815</v>
      </c>
      <c r="D39" s="2" t="n">
        <f aca="false">1-EXP(-((B30/$C$46)^$C$45))</f>
        <v>0.165897826801654</v>
      </c>
      <c r="E39" s="2" t="n">
        <f aca="false">LN(-LN(1-D39))</f>
        <v>-1.70705419060718</v>
      </c>
      <c r="F39" s="2" t="n">
        <f aca="false">ABS(C39/E39)</f>
        <v>0.997029481926477</v>
      </c>
    </row>
    <row r="40" customFormat="false" ht="12.8" hidden="false" customHeight="false" outlineLevel="0" collapsed="false">
      <c r="B40" s="2" t="n">
        <f aca="false">LN(B31)</f>
        <v>6.61163318606751</v>
      </c>
      <c r="C40" s="2" t="n">
        <f aca="false">LN(-LN(1-E31))</f>
        <v>-0.90272045571788</v>
      </c>
      <c r="D40" s="2" t="n">
        <f aca="false">1-EXP(-((B31/$C$46)^$C$45))</f>
        <v>0.327754292193936</v>
      </c>
      <c r="E40" s="2" t="n">
        <f aca="false">LN(-LN(1-D40))</f>
        <v>-0.923488149576512</v>
      </c>
      <c r="F40" s="2" t="n">
        <f aca="false">ABS(C40/E40)</f>
        <v>0.977511683427497</v>
      </c>
    </row>
    <row r="41" customFormat="false" ht="12.8" hidden="false" customHeight="false" outlineLevel="0" collapsed="false">
      <c r="B41" s="2" t="n">
        <f aca="false">LN(B32)</f>
        <v>6.71983432511504</v>
      </c>
      <c r="C41" s="2" t="n">
        <f aca="false">LN(-LN(1-E32))</f>
        <v>-0.366512920581664</v>
      </c>
      <c r="D41" s="2" t="n">
        <f aca="false">1-EXP(-((B32/$C$46)^$C$45))</f>
        <v>0.523532103424232</v>
      </c>
      <c r="E41" s="2" t="n">
        <f aca="false">LN(-LN(1-D41))</f>
        <v>-0.299275778411343</v>
      </c>
      <c r="F41" s="2" t="n">
        <f aca="false">ABS(C41/E41)</f>
        <v>1.22466616753029</v>
      </c>
    </row>
    <row r="42" customFormat="false" ht="12.8" hidden="false" customHeight="false" outlineLevel="0" collapsed="false">
      <c r="B42" s="4" t="n">
        <f aca="false">LN(B33)</f>
        <v>6.78370263031216</v>
      </c>
      <c r="C42" s="4" t="n">
        <f aca="false">LN(-LN(1-E33))</f>
        <v>0.0940478276166989</v>
      </c>
      <c r="D42" s="4" t="n">
        <f aca="false">1-EXP(-((B33/$C$46)^$C$45))</f>
        <v>0.657549991756756</v>
      </c>
      <c r="E42" s="4" t="n">
        <f aca="false">LN(-LN(1-D42))</f>
        <v>0.0691804742708367</v>
      </c>
      <c r="F42" s="4" t="n">
        <f aca="false">ABS(C42/E42)</f>
        <v>1.35945624264599</v>
      </c>
      <c r="G42" s="5" t="s">
        <v>23</v>
      </c>
      <c r="H42" s="5"/>
      <c r="I42" s="5"/>
    </row>
    <row r="43" customFormat="false" ht="12.8" hidden="false" customHeight="false" outlineLevel="0" collapsed="false">
      <c r="B43" s="2" t="n">
        <f aca="false">LN(B34)</f>
        <v>6.8705281201157</v>
      </c>
      <c r="C43" s="2" t="n">
        <f aca="false">LN(-LN(1-E34))</f>
        <v>0.583198080782659</v>
      </c>
      <c r="D43" s="2" t="n">
        <f aca="false">1-EXP(-((B34/$C$46)^$C$45))</f>
        <v>0.829394725463017</v>
      </c>
      <c r="E43" s="2" t="n">
        <f aca="false">LN(-LN(1-D43))</f>
        <v>0.570076724947491</v>
      </c>
      <c r="F43" s="2" t="n">
        <f aca="false">ABS(C43/E43)</f>
        <v>1.02301682433426</v>
      </c>
    </row>
    <row r="44" customFormat="false" ht="12.8" hidden="false" customHeight="false" outlineLevel="0" collapsed="false">
      <c r="B44" s="6" t="n">
        <f aca="false">LN(B35)</f>
        <v>7.00003055509131</v>
      </c>
      <c r="C44" s="6" t="e">
        <f aca="false">LN(-LN(1-E35))</f>
        <v>#VALUE!</v>
      </c>
      <c r="D44" s="6" t="n">
        <f aca="false">1-EXP(-((B35/$C$46)^$C$45))</f>
        <v>0.976075826426891</v>
      </c>
      <c r="E44" s="6" t="n">
        <f aca="false">LN(-LN(1-D44))</f>
        <v>1.31717627232175</v>
      </c>
      <c r="F44" s="6" t="e">
        <f aca="false">ABS(C44/E44)</f>
        <v>#VALUE!</v>
      </c>
    </row>
    <row r="45" customFormat="false" ht="12.8" hidden="false" customHeight="false" outlineLevel="0" collapsed="false">
      <c r="B45" s="2" t="s">
        <v>24</v>
      </c>
      <c r="C45" s="2" t="n">
        <v>5.769</v>
      </c>
      <c r="E45" s="2" t="s">
        <v>25</v>
      </c>
      <c r="F45" s="2" t="n">
        <f aca="false">AVERAGE(F39:F41,F43)</f>
        <v>1.05555603930463</v>
      </c>
    </row>
    <row r="46" customFormat="false" ht="12.8" hidden="false" customHeight="false" outlineLevel="0" collapsed="false">
      <c r="B46" s="2" t="s">
        <v>26</v>
      </c>
      <c r="C46" s="2" t="n">
        <f aca="false">EXP(39.066/C45)</f>
        <v>872.803869930357</v>
      </c>
      <c r="E46" s="2" t="s">
        <v>27</v>
      </c>
      <c r="F46" s="2" t="n">
        <f aca="false">_xlfn.STDEV.S(F39:F41,F43)</f>
        <v>0.114270607743494</v>
      </c>
    </row>
    <row r="47" customFormat="false" ht="12.8" hidden="false" customHeight="false" outlineLevel="0" collapsed="false">
      <c r="B47" s="2" t="s">
        <v>28</v>
      </c>
      <c r="C47" s="2" t="n">
        <v>0.926</v>
      </c>
      <c r="F47" s="7" t="s">
        <v>29</v>
      </c>
    </row>
    <row r="48" customFormat="false" ht="12.8" hidden="false" customHeight="false" outlineLevel="0" collapsed="false">
      <c r="B48" s="8" t="s">
        <v>30</v>
      </c>
      <c r="C48" s="8" t="n">
        <f aca="false">C46*C47</f>
        <v>808.216383555511</v>
      </c>
    </row>
  </sheetData>
  <mergeCells count="3">
    <mergeCell ref="C2:H2"/>
    <mergeCell ref="B37:F37"/>
    <mergeCell ref="G42:I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4" customFormat="false" ht="12.8" hidden="false" customHeight="false" outlineLevel="0" collapsed="false">
      <c r="B4" s="2" t="s">
        <v>31</v>
      </c>
      <c r="C4" s="2" t="n">
        <v>120</v>
      </c>
    </row>
    <row r="5" customFormat="false" ht="12.8" hidden="false" customHeight="false" outlineLevel="0" collapsed="false">
      <c r="B5" s="2" t="s">
        <v>32</v>
      </c>
      <c r="C5" s="2" t="n">
        <f aca="false">(1/'Q1.1'!$C$22)*LN($C$4/'Q1.1'!$C$23)</f>
        <v>693.52517257368</v>
      </c>
      <c r="D5" s="2" t="n">
        <f aca="false">($C$4-'Q1.1'!$D$23)/'Q1.1'!$D$22</f>
        <v>696.666666666667</v>
      </c>
      <c r="E5" s="2" t="n">
        <f aca="false">EXP(($C$4-'Q1.1'!$E$23)/'Q1.1'!$E$22)</f>
        <v>171.934094254077</v>
      </c>
      <c r="F5" s="2" t="n">
        <f aca="false">(1/'Q1.1'!$F$22)*LN($C$4/'Q1.1'!$F$23)</f>
        <v>828.302216596</v>
      </c>
      <c r="G5" s="2" t="n">
        <f aca="false">(1/'Q1.1'!$G$22)*LN($C$4/'Q1.1'!$G$23)</f>
        <v>598.561530389454</v>
      </c>
      <c r="H5" s="2" t="n">
        <f aca="false">($C$4-'Q1.1'!$H$23)/'Q1.1'!$H$22</f>
        <v>550</v>
      </c>
    </row>
    <row r="7" customFormat="false" ht="12.8" hidden="false" customHeight="false" outlineLevel="0" collapsed="false">
      <c r="A7" s="9"/>
      <c r="B7" s="2" t="s">
        <v>33</v>
      </c>
      <c r="C7" s="2" t="n">
        <f aca="false">'Q1.1'!C26-C5</f>
        <v>135.155036036055</v>
      </c>
      <c r="D7" s="2" t="n">
        <f aca="false">'Q1.1'!D26-D5</f>
        <v>400</v>
      </c>
      <c r="E7" s="2" t="n">
        <f aca="false">'Q1.1'!E26-E5</f>
        <v>571.762528134631</v>
      </c>
      <c r="F7" s="2" t="n">
        <f aca="false">'Q1.1'!F26-F5</f>
        <v>135.155036036055</v>
      </c>
      <c r="G7" s="2" t="n">
        <f aca="false">'Q1.1'!G26-G5</f>
        <v>50.6831385135206</v>
      </c>
      <c r="H7" s="2" t="n">
        <f aca="false">'Q1.1'!H26-H5</f>
        <v>333.333333333333</v>
      </c>
    </row>
    <row r="9" customFormat="false" ht="12.8" hidden="false" customHeight="false" outlineLevel="0" collapsed="false">
      <c r="B9" s="1" t="s">
        <v>34</v>
      </c>
      <c r="C9" s="1"/>
      <c r="D9" s="8" t="n">
        <f aca="false">AVERAGE(C7:H7)</f>
        <v>271.014845342266</v>
      </c>
    </row>
  </sheetData>
  <mergeCells count="1">
    <mergeCell ref="B9:C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2" t="s">
        <v>35</v>
      </c>
      <c r="C2" s="2" t="n">
        <f aca="false">32</f>
        <v>32</v>
      </c>
    </row>
    <row r="3" customFormat="false" ht="12.8" hidden="false" customHeight="false" outlineLevel="0" collapsed="false">
      <c r="B3" s="2" t="s">
        <v>36</v>
      </c>
      <c r="C3" s="2" t="n">
        <f aca="false">80</f>
        <v>80</v>
      </c>
    </row>
    <row r="4" customFormat="false" ht="12.8" hidden="false" customHeight="false" outlineLevel="0" collapsed="false">
      <c r="B4" s="2" t="s">
        <v>24</v>
      </c>
      <c r="C4" s="2" t="n">
        <f aca="false">'Q1.1'!C45</f>
        <v>5.769</v>
      </c>
    </row>
    <row r="5" customFormat="false" ht="12.8" hidden="false" customHeight="false" outlineLevel="0" collapsed="false">
      <c r="B5" s="2" t="s">
        <v>26</v>
      </c>
      <c r="C5" s="2" t="n">
        <f aca="false">'Q1.1'!C46</f>
        <v>872.803869930357</v>
      </c>
    </row>
    <row r="6" customFormat="false" ht="12.8" hidden="false" customHeight="false" outlineLevel="0" collapsed="false">
      <c r="B6" s="2" t="s">
        <v>28</v>
      </c>
      <c r="C6" s="2" t="n">
        <f aca="false">'Q1.1'!C47</f>
        <v>0.926</v>
      </c>
    </row>
    <row r="8" customFormat="false" ht="12.8" hidden="false" customHeight="false" outlineLevel="0" collapsed="false">
      <c r="B8" s="2" t="s">
        <v>37</v>
      </c>
      <c r="C8" s="2" t="n">
        <f aca="false">C3/C2</f>
        <v>2.5</v>
      </c>
    </row>
    <row r="9" customFormat="false" ht="12.8" hidden="false" customHeight="false" outlineLevel="0" collapsed="false">
      <c r="B9" s="2" t="s">
        <v>38</v>
      </c>
      <c r="C9" s="2" t="n">
        <v>0.02</v>
      </c>
      <c r="M9" s="0" t="n">
        <f aca="false">0.61*932.38</f>
        <v>568.7518</v>
      </c>
    </row>
    <row r="11" customFormat="false" ht="12.8" hidden="false" customHeight="false" outlineLevel="0" collapsed="false"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customFormat="false" ht="12.8" hidden="false" customHeight="false" outlineLevel="0" collapsed="false">
      <c r="B12" s="2" t="n">
        <f aca="false">C9</f>
        <v>0.02</v>
      </c>
      <c r="C12" s="2" t="n">
        <f aca="false">((1+$C$8*(1-EXP(-(B12^$C$4))))/(1+$C$8))*$C$6</f>
        <v>0.264571428675931</v>
      </c>
      <c r="D12" s="2" t="n">
        <f aca="false">EXP(-((B12-$C$9/2)^$C$4))*$C$9</f>
        <v>0.0199999999999421</v>
      </c>
      <c r="E12" s="2" t="n">
        <f aca="false">D12</f>
        <v>0.0199999999999421</v>
      </c>
      <c r="F12" s="2" t="n">
        <f aca="false">C12/E12</f>
        <v>13.2285714338349</v>
      </c>
      <c r="H12" s="2" t="s">
        <v>44</v>
      </c>
      <c r="I12" s="2" t="n">
        <f aca="false">MIN(F12:F111)</f>
        <v>0.494496094501174</v>
      </c>
    </row>
    <row r="13" customFormat="false" ht="12.8" hidden="false" customHeight="false" outlineLevel="0" collapsed="false">
      <c r="B13" s="2" t="n">
        <f aca="false">$C$9+B12</f>
        <v>0.04</v>
      </c>
      <c r="C13" s="2" t="n">
        <f aca="false">((1+$C$8*(1-EXP(-(B13^$C$4))))/(1+$C$8))*$C$6</f>
        <v>0.264571434270014</v>
      </c>
      <c r="D13" s="2" t="n">
        <f aca="false">EXP(-((B13-$C$9/2)^$C$4))*$C$9</f>
        <v>0.019999999967225</v>
      </c>
      <c r="E13" s="2" t="n">
        <f aca="false">E12+D13</f>
        <v>0.0399999999671671</v>
      </c>
      <c r="F13" s="2" t="n">
        <f aca="false">C13/E13</f>
        <v>6.6142858621795</v>
      </c>
      <c r="H13" s="10" t="s">
        <v>45</v>
      </c>
      <c r="I13" s="10"/>
    </row>
    <row r="14" customFormat="false" ht="12.8" hidden="false" customHeight="false" outlineLevel="0" collapsed="false">
      <c r="B14" s="2" t="n">
        <f aca="false">$C$9+B13</f>
        <v>0.06</v>
      </c>
      <c r="C14" s="2" t="n">
        <f aca="false">((1+$C$8*(1-EXP(-(B14^$C$4))))/(1+$C$8))*$C$6</f>
        <v>0.264571487678235</v>
      </c>
      <c r="D14" s="2" t="n">
        <f aca="false">EXP(-((B14-$C$9/2)^$C$4))*$C$9</f>
        <v>0.0199999993757078</v>
      </c>
      <c r="E14" s="2" t="n">
        <f aca="false">E13+D14</f>
        <v>0.0599999993428748</v>
      </c>
      <c r="F14" s="2" t="n">
        <f aca="false">C14/E14</f>
        <v>4.40952484293075</v>
      </c>
      <c r="H14" s="2" t="s">
        <v>46</v>
      </c>
      <c r="I14" s="2" t="n">
        <f aca="false">B44</f>
        <v>0.66</v>
      </c>
    </row>
    <row r="15" customFormat="false" ht="12.8" hidden="false" customHeight="false" outlineLevel="0" collapsed="false">
      <c r="B15" s="2" t="n">
        <f aca="false">$C$9+B14</f>
        <v>0.08</v>
      </c>
      <c r="C15" s="2" t="n">
        <f aca="false">((1+$C$8*(1-EXP(-(B15^$C$4))))/(1+$C$8))*$C$6</f>
        <v>0.264571739319888</v>
      </c>
      <c r="D15" s="2" t="n">
        <f aca="false">EXP(-((B15-$C$9/2)^$C$4))*$C$9</f>
        <v>0.0199999956508885</v>
      </c>
      <c r="E15" s="2" t="n">
        <f aca="false">E14+D15</f>
        <v>0.0799999949937633</v>
      </c>
      <c r="F15" s="2" t="n">
        <f aca="false">C15/E15</f>
        <v>3.3071469484531</v>
      </c>
      <c r="H15" s="8" t="s">
        <v>47</v>
      </c>
      <c r="I15" s="8" t="n">
        <f aca="false">I14*C5</f>
        <v>576.050554154036</v>
      </c>
    </row>
    <row r="16" customFormat="false" ht="12.8" hidden="false" customHeight="false" outlineLevel="0" collapsed="false">
      <c r="B16" s="2" t="n">
        <f aca="false">$C$9+B15</f>
        <v>0.1</v>
      </c>
      <c r="C16" s="2" t="n">
        <f aca="false">((1+$C$8*(1-EXP(-(B16^$C$4))))/(1+$C$8))*$C$6</f>
        <v>0.264572554426741</v>
      </c>
      <c r="D16" s="2" t="n">
        <f aca="false">EXP(-((B16-$C$9/2)^$C$4))*$C$9</f>
        <v>0.0199999814623435</v>
      </c>
      <c r="E16" s="2" t="n">
        <f aca="false">E15+D16</f>
        <v>0.0999999764561068</v>
      </c>
      <c r="F16" s="2" t="n">
        <f aca="false">C16/E16</f>
        <v>2.64572616717435</v>
      </c>
    </row>
    <row r="17" customFormat="false" ht="12.8" hidden="false" customHeight="false" outlineLevel="0" collapsed="false">
      <c r="B17" s="2" t="n">
        <f aca="false">$C$9+B16</f>
        <v>0.12</v>
      </c>
      <c r="C17" s="2" t="n">
        <f aca="false">((1+$C$8*(1-EXP(-(B17^$C$4))))/(1+$C$8))*$C$6</f>
        <v>0.264574651706467</v>
      </c>
      <c r="D17" s="2" t="n">
        <f aca="false">EXP(-((B17-$C$9/2)^$C$4))*$C$9</f>
        <v>0.0199999410038385</v>
      </c>
      <c r="E17" s="2" t="n">
        <f aca="false">E16+D17</f>
        <v>0.119999917459945</v>
      </c>
      <c r="F17" s="2" t="n">
        <f aca="false">C17/E17</f>
        <v>2.20479028074981</v>
      </c>
    </row>
    <row r="18" customFormat="false" ht="12.8" hidden="false" customHeight="false" outlineLevel="0" collapsed="false">
      <c r="B18" s="2" t="n">
        <f aca="false">$C$9+B17</f>
        <v>0.14</v>
      </c>
      <c r="C18" s="2" t="n">
        <f aca="false">((1+$C$8*(1-EXP(-(B18^$C$4))))/(1+$C$8))*$C$6</f>
        <v>0.26457927176645</v>
      </c>
      <c r="D18" s="2" t="n">
        <f aca="false">EXP(-((B18-$C$9/2)^$C$4))*$C$9</f>
        <v>0.0199998453437356</v>
      </c>
      <c r="E18" s="2" t="n">
        <f aca="false">E17+D18</f>
        <v>0.139999762803681</v>
      </c>
      <c r="F18" s="2" t="n">
        <f aca="false">C18/E18</f>
        <v>1.88985514309381</v>
      </c>
    </row>
    <row r="19" customFormat="false" ht="12.8" hidden="false" customHeight="false" outlineLevel="0" collapsed="false">
      <c r="B19" s="2" t="n">
        <f aca="false">$C$9+B18</f>
        <v>0.16</v>
      </c>
      <c r="C19" s="2" t="n">
        <f aca="false">((1+$C$8*(1-EXP(-(B19^$C$4))))/(1+$C$8))*$C$6</f>
        <v>0.264588373727288</v>
      </c>
      <c r="D19" s="2" t="n">
        <f aca="false">EXP(-((B19-$C$9/2)^$C$4))*$C$9</f>
        <v>0.0199996469008798</v>
      </c>
      <c r="E19" s="2" t="n">
        <f aca="false">E18+D19</f>
        <v>0.159999409704561</v>
      </c>
      <c r="F19" s="2" t="n">
        <f aca="false">C19/E19</f>
        <v>1.65368343680674</v>
      </c>
    </row>
    <row r="20" customFormat="false" ht="12.8" hidden="false" customHeight="false" outlineLevel="0" collapsed="false">
      <c r="B20" s="2" t="n">
        <f aca="false">$C$9+B19</f>
        <v>0.18</v>
      </c>
      <c r="C20" s="2" t="n">
        <f aca="false">((1+$C$8*(1-EXP(-(B20^$C$4))))/(1+$C$8))*$C$6</f>
        <v>0.264604858777798</v>
      </c>
      <c r="D20" s="2" t="n">
        <f aca="false">EXP(-((B20-$C$9/2)^$C$4))*$C$9</f>
        <v>0.0199992730878455</v>
      </c>
      <c r="E20" s="2" t="n">
        <f aca="false">E19+D20</f>
        <v>0.179998682792406</v>
      </c>
      <c r="F20" s="2" t="n">
        <f aca="false">C20/E20</f>
        <v>1.47003775068159</v>
      </c>
    </row>
    <row r="21" customFormat="false" ht="12.8" hidden="false" customHeight="false" outlineLevel="0" collapsed="false">
      <c r="B21" s="2" t="n">
        <f aca="false">$C$9+B20</f>
        <v>0.2</v>
      </c>
      <c r="C21" s="2" t="n">
        <f aca="false">((1+$C$8*(1-EXP(-(B21^$C$4))))/(1+$C$8))*$C$6</f>
        <v>0.264632819590207</v>
      </c>
      <c r="D21" s="2" t="n">
        <f aca="false">EXP(-((B21-$C$9/2)^$C$4))*$C$9</f>
        <v>0.0199986191562874</v>
      </c>
      <c r="E21" s="2" t="n">
        <f aca="false">E20+D21</f>
        <v>0.199997301948694</v>
      </c>
      <c r="F21" s="2" t="n">
        <f aca="false">C21/E21</f>
        <v>1.32318194801495</v>
      </c>
    </row>
    <row r="22" customFormat="false" ht="12.8" hidden="false" customHeight="false" outlineLevel="0" collapsed="false">
      <c r="B22" s="2" t="n">
        <f aca="false">$C$9+B21</f>
        <v>0.22</v>
      </c>
      <c r="C22" s="2" t="n">
        <f aca="false">((1+$C$8*(1-EXP(-(B22^$C$4))))/(1+$C$8))*$C$6</f>
        <v>0.264677814568385</v>
      </c>
      <c r="D22" s="2" t="n">
        <f aca="false">EXP(-((B22-$C$9/2)^$C$4))*$C$9</f>
        <v>0.0199975402758819</v>
      </c>
      <c r="E22" s="2" t="n">
        <f aca="false">E21+D22</f>
        <v>0.219994842224576</v>
      </c>
      <c r="F22" s="2" t="n">
        <f aca="false">C22/E22</f>
        <v>1.20310918152434</v>
      </c>
    </row>
    <row r="23" customFormat="false" ht="12.8" hidden="false" customHeight="false" outlineLevel="0" collapsed="false">
      <c r="B23" s="2" t="n">
        <f aca="false">$C$9+B22</f>
        <v>0.24</v>
      </c>
      <c r="C23" s="2" t="n">
        <f aca="false">((1+$C$8*(1-EXP(-(B23^$C$4))))/(1+$C$8))*$C$6</f>
        <v>0.264747165852714</v>
      </c>
      <c r="D23" s="2" t="n">
        <f aca="false">EXP(-((B23-$C$9/2)^$C$4))*$C$9</f>
        <v>0.0199958428782648</v>
      </c>
      <c r="E23" s="2" t="n">
        <f aca="false">E22+D23</f>
        <v>0.23999068510284</v>
      </c>
      <c r="F23" s="2" t="n">
        <f aca="false">C23/E23</f>
        <v>1.10315600682279</v>
      </c>
    </row>
    <row r="24" customFormat="false" ht="12.8" hidden="false" customHeight="false" outlineLevel="0" collapsed="false">
      <c r="B24" s="2" t="n">
        <f aca="false">$C$9+B23</f>
        <v>0.26</v>
      </c>
      <c r="C24" s="2" t="n">
        <f aca="false">((1+$C$8*(1-EXP(-(B24^$C$4))))/(1+$C$8))*$C$6</f>
        <v>0.264850279845027</v>
      </c>
      <c r="D24" s="2" t="n">
        <f aca="false">EXP(-((B24-$C$9/2)^$C$4))*$C$9</f>
        <v>0.0199932753004885</v>
      </c>
      <c r="E24" s="2" t="n">
        <f aca="false">E23+D24</f>
        <v>0.259983960403329</v>
      </c>
      <c r="F24" s="2" t="n">
        <f aca="false">C24/E24</f>
        <v>1.01871776795056</v>
      </c>
    </row>
    <row r="25" customFormat="false" ht="12.8" hidden="false" customHeight="false" outlineLevel="0" collapsed="false">
      <c r="B25" s="2" t="n">
        <f aca="false">$C$9+B24</f>
        <v>0.28</v>
      </c>
      <c r="C25" s="2" t="n">
        <f aca="false">((1+$C$8*(1-EXP(-(B25^$C$4))))/(1+$C$8))*$C$6</f>
        <v>0.264998988728398</v>
      </c>
      <c r="D25" s="2" t="n">
        <f aca="false">EXP(-((B25-$C$9/2)^$C$4))*$C$9</f>
        <v>0.0199895177692241</v>
      </c>
      <c r="E25" s="2" t="n">
        <f aca="false">E24+D25</f>
        <v>0.279973478172553</v>
      </c>
      <c r="F25" s="2" t="n">
        <f aca="false">C25/E25</f>
        <v>0.946514614377415</v>
      </c>
    </row>
    <row r="26" customFormat="false" ht="12.8" hidden="false" customHeight="false" outlineLevel="0" collapsed="false">
      <c r="B26" s="2" t="n">
        <f aca="false">$C$9+B25</f>
        <v>0.3</v>
      </c>
      <c r="C26" s="2" t="n">
        <f aca="false">((1+$C$8*(1-EXP(-(B26^$C$4))))/(1+$C$8))*$C$6</f>
        <v>0.265207911014195</v>
      </c>
      <c r="D26" s="2" t="n">
        <f aca="false">EXP(-((B26-$C$9/2)^$C$4))*$C$9</f>
        <v>0.0199841717778819</v>
      </c>
      <c r="E26" s="2" t="n">
        <f aca="false">E25+D26</f>
        <v>0.299957649950435</v>
      </c>
      <c r="F26" s="2" t="n">
        <f aca="false">C26/E26</f>
        <v>0.884151182868708</v>
      </c>
    </row>
    <row r="27" customFormat="false" ht="12.8" hidden="false" customHeight="false" outlineLevel="0" collapsed="false">
      <c r="B27" s="2" t="n">
        <f aca="false">$C$9+B26</f>
        <v>0.32</v>
      </c>
      <c r="C27" s="2" t="n">
        <f aca="false">((1+$C$8*(1-EXP(-(B27^$C$4))))/(1+$C$8))*$C$6</f>
        <v>0.265494828521857</v>
      </c>
      <c r="D27" s="2" t="n">
        <f aca="false">EXP(-((B27-$C$9/2)^$C$4))*$C$9</f>
        <v>0.0199767489248587</v>
      </c>
      <c r="E27" s="2" t="n">
        <f aca="false">E26+D27</f>
        <v>0.319934398875294</v>
      </c>
      <c r="F27" s="2" t="n">
        <f aca="false">C27/E27</f>
        <v>0.829841459546662</v>
      </c>
    </row>
    <row r="28" customFormat="false" ht="12.8" hidden="false" customHeight="false" outlineLevel="0" collapsed="false">
      <c r="B28" s="2" t="n">
        <f aca="false">$C$9+B27</f>
        <v>0.34</v>
      </c>
      <c r="C28" s="2" t="n">
        <f aca="false">((1+$C$8*(1-EXP(-(B28^$C$4))))/(1+$C$8))*$C$6</f>
        <v>0.26588107634943</v>
      </c>
      <c r="D28" s="2" t="n">
        <f aca="false">EXP(-((B28-$C$9/2)^$C$4))*$C$9</f>
        <v>0.0199666593032737</v>
      </c>
      <c r="E28" s="2" t="n">
        <f aca="false">E27+D28</f>
        <v>0.339901058178567</v>
      </c>
      <c r="F28" s="2" t="n">
        <f aca="false">C28/E28</f>
        <v>0.782230799086682</v>
      </c>
    </row>
    <row r="29" customFormat="false" ht="12.8" hidden="false" customHeight="false" outlineLevel="0" collapsed="false">
      <c r="B29" s="2" t="n">
        <f aca="false">$C$9+B28</f>
        <v>0.36</v>
      </c>
      <c r="C29" s="2" t="n">
        <f aca="false">((1+$C$8*(1-EXP(-(B29^$C$4))))/(1+$C$8))*$C$6</f>
        <v>0.266391941285819</v>
      </c>
      <c r="D29" s="2" t="n">
        <f aca="false">EXP(-((B29-$C$9/2)^$C$4))*$C$9</f>
        <v>0.0199531995619475</v>
      </c>
      <c r="E29" s="2" t="n">
        <f aca="false">E28+D29</f>
        <v>0.359854257740515</v>
      </c>
      <c r="F29" s="2" t="n">
        <f aca="false">C29/E29</f>
        <v>0.740277308259361</v>
      </c>
    </row>
    <row r="30" customFormat="false" ht="12.8" hidden="false" customHeight="false" outlineLevel="0" collapsed="false">
      <c r="B30" s="2" t="n">
        <f aca="false">$C$9+B29</f>
        <v>0.38</v>
      </c>
      <c r="C30" s="2" t="n">
        <f aca="false">((1+$C$8*(1-EXP(-(B30^$C$4))))/(1+$C$8))*$C$6</f>
        <v>0.267057062707697</v>
      </c>
      <c r="D30" s="2" t="n">
        <f aca="false">EXP(-((B30-$C$9/2)^$C$4))*$C$9</f>
        <v>0.0199355407952473</v>
      </c>
      <c r="E30" s="2" t="n">
        <f aca="false">E29+D30</f>
        <v>0.379789798535762</v>
      </c>
      <c r="F30" s="2" t="n">
        <f aca="false">C30/E30</f>
        <v>0.703170711107318</v>
      </c>
    </row>
    <row r="31" customFormat="false" ht="12.8" hidden="false" customHeight="false" outlineLevel="0" collapsed="false">
      <c r="B31" s="2" t="n">
        <f aca="false">$C$9+B30</f>
        <v>0.4</v>
      </c>
      <c r="C31" s="2" t="n">
        <f aca="false">((1+$C$8*(1-EXP(-(B31^$C$4))))/(1+$C$8))*$C$6</f>
        <v>0.267910828253944</v>
      </c>
      <c r="D31" s="2" t="n">
        <f aca="false">EXP(-((B31-$C$9/2)^$C$4))*$C$9</f>
        <v>0.0199127164670176</v>
      </c>
      <c r="E31" s="2" t="n">
        <f aca="false">E30+D31</f>
        <v>0.39970251500278</v>
      </c>
      <c r="F31" s="2" t="n">
        <f aca="false">C31/E31</f>
        <v>0.67027556294481</v>
      </c>
    </row>
    <row r="32" customFormat="false" ht="12.8" hidden="false" customHeight="false" outlineLevel="0" collapsed="false">
      <c r="B32" s="2" t="n">
        <f aca="false">$C$9+B31</f>
        <v>0.42</v>
      </c>
      <c r="C32" s="2" t="n">
        <f aca="false">((1+$C$8*(1-EXP(-(B32^$C$4))))/(1+$C$8))*$C$6</f>
        <v>0.268992754440825</v>
      </c>
      <c r="D32" s="2" t="n">
        <f aca="false">EXP(-((B32-$C$9/2)^$C$4))*$C$9</f>
        <v>0.0198836106323398</v>
      </c>
      <c r="E32" s="2" t="n">
        <f aca="false">E31+D32</f>
        <v>0.419586125635119</v>
      </c>
      <c r="F32" s="2" t="n">
        <f aca="false">C32/E32</f>
        <v>0.64109067961591</v>
      </c>
    </row>
    <row r="33" customFormat="false" ht="12.8" hidden="false" customHeight="false" outlineLevel="0" collapsed="false">
      <c r="B33" s="2" t="n">
        <f aca="false">$C$9+B32</f>
        <v>0.44</v>
      </c>
      <c r="C33" s="2" t="n">
        <f aca="false">((1+$C$8*(1-EXP(-(B33^$C$4))))/(1+$C$8))*$C$6</f>
        <v>0.270347839841458</v>
      </c>
      <c r="D33" s="2" t="n">
        <f aca="false">EXP(-((B33-$C$9/2)^$C$4))*$C$9</f>
        <v>0.0198469467913635</v>
      </c>
      <c r="E33" s="2" t="n">
        <f aca="false">E32+D33</f>
        <v>0.439433072426483</v>
      </c>
      <c r="F33" s="2" t="n">
        <f aca="false">C33/E33</f>
        <v>0.615219601812485</v>
      </c>
    </row>
    <row r="34" customFormat="false" ht="12.8" hidden="false" customHeight="false" outlineLevel="0" collapsed="false">
      <c r="B34" s="2" t="n">
        <f aca="false">$C$9+B33</f>
        <v>0.46</v>
      </c>
      <c r="C34" s="2" t="n">
        <f aca="false">((1+$C$8*(1-EXP(-(B34^$C$4))))/(1+$C$8))*$C$6</f>
        <v>0.27202687548669</v>
      </c>
      <c r="D34" s="2" t="n">
        <f aca="false">EXP(-((B34-$C$9/2)^$C$4))*$C$9</f>
        <v>0.0198012777926705</v>
      </c>
      <c r="E34" s="2" t="n">
        <f aca="false">E33+D34</f>
        <v>0.459234350219153</v>
      </c>
      <c r="F34" s="2" t="n">
        <f aca="false">C34/E34</f>
        <v>0.592348711190429</v>
      </c>
    </row>
    <row r="35" customFormat="false" ht="12.8" hidden="false" customHeight="false" outlineLevel="0" collapsed="false">
      <c r="B35" s="2" t="n">
        <f aca="false">$C$9+B34</f>
        <v>0.48</v>
      </c>
      <c r="C35" s="2" t="n">
        <f aca="false">((1+$C$8*(1-EXP(-(B35^$C$4))))/(1+$C$8))*$C$6</f>
        <v>0.274086693754816</v>
      </c>
      <c r="D35" s="2" t="n">
        <f aca="false">EXP(-((B35-$C$9/2)^$C$4))*$C$9</f>
        <v>0.0197449772997885</v>
      </c>
      <c r="E35" s="2" t="n">
        <f aca="false">E34+D35</f>
        <v>0.478979327518942</v>
      </c>
      <c r="F35" s="2" t="n">
        <f aca="false">C35/E35</f>
        <v>0.572230737335897</v>
      </c>
    </row>
    <row r="36" customFormat="false" ht="12.8" hidden="false" customHeight="false" outlineLevel="0" collapsed="false">
      <c r="B36" s="2" t="n">
        <f aca="false">$C$9+B35</f>
        <v>0.5</v>
      </c>
      <c r="C36" s="2" t="n">
        <f aca="false">((1+$C$8*(1-EXP(-(B36^$C$4))))/(1+$C$8))*$C$6</f>
        <v>0.276590333238521</v>
      </c>
      <c r="D36" s="2" t="n">
        <f aca="false">EXP(-((B36-$C$9/2)^$C$4))*$C$9</f>
        <v>0.0196762334430536</v>
      </c>
      <c r="E36" s="2" t="n">
        <f aca="false">E35+D36</f>
        <v>0.498655560961996</v>
      </c>
      <c r="F36" s="2" t="n">
        <f aca="false">C36/E36</f>
        <v>0.5546721121588</v>
      </c>
    </row>
    <row r="37" customFormat="false" ht="12.8" hidden="false" customHeight="false" outlineLevel="0" collapsed="false">
      <c r="B37" s="2" t="n">
        <f aca="false">$C$9+B36</f>
        <v>0.52</v>
      </c>
      <c r="C37" s="2" t="n">
        <f aca="false">((1+$C$8*(1-EXP(-(B37^$C$4))))/(1+$C$8))*$C$6</f>
        <v>0.279607092984377</v>
      </c>
      <c r="D37" s="2" t="n">
        <f aca="false">EXP(-((B37-$C$9/2)^$C$4))*$C$9</f>
        <v>0.0195930453984175</v>
      </c>
      <c r="E37" s="2" t="n">
        <f aca="false">E36+D37</f>
        <v>0.518248606360413</v>
      </c>
      <c r="F37" s="2" t="n">
        <f aca="false">C37/E37</f>
        <v>0.539523096739262</v>
      </c>
    </row>
    <row r="38" customFormat="false" ht="12.8" hidden="false" customHeight="false" outlineLevel="0" collapsed="false">
      <c r="B38" s="2" t="n">
        <f aca="false">$C$9+B37</f>
        <v>0.54</v>
      </c>
      <c r="C38" s="2" t="n">
        <f aca="false">((1+$C$8*(1-EXP(-(B38^$C$4))))/(1+$C$8))*$C$6</f>
        <v>0.283212445224084</v>
      </c>
      <c r="D38" s="2" t="n">
        <f aca="false">EXP(-((B38-$C$9/2)^$C$4))*$C$9</f>
        <v>0.0194932237619421</v>
      </c>
      <c r="E38" s="2" t="n">
        <f aca="false">E37+D38</f>
        <v>0.537741830122355</v>
      </c>
      <c r="F38" s="2" t="n">
        <f aca="false">C38/E38</f>
        <v>0.526669917346105</v>
      </c>
    </row>
    <row r="39" customFormat="false" ht="12.8" hidden="false" customHeight="false" outlineLevel="0" collapsed="false">
      <c r="B39" s="2" t="n">
        <f aca="false">$C$9+B38</f>
        <v>0.56</v>
      </c>
      <c r="C39" s="2" t="n">
        <f aca="false">((1+$C$8*(1-EXP(-(B39^$C$4))))/(1+$C$8))*$C$6</f>
        <v>0.287487771459402</v>
      </c>
      <c r="D39" s="2" t="n">
        <f aca="false">EXP(-((B39-$C$9/2)^$C$4))*$C$9</f>
        <v>0.0193743957186587</v>
      </c>
      <c r="E39" s="2" t="n">
        <f aca="false">E38+D39</f>
        <v>0.557116225841014</v>
      </c>
      <c r="F39" s="2" t="n">
        <f aca="false">C39/E39</f>
        <v>0.516028358401184</v>
      </c>
    </row>
    <row r="40" customFormat="false" ht="12.8" hidden="false" customHeight="false" outlineLevel="0" collapsed="false">
      <c r="B40" s="2" t="n">
        <f aca="false">$C$9+B39</f>
        <v>0.58</v>
      </c>
      <c r="C40" s="2" t="n">
        <f aca="false">((1+$C$8*(1-EXP(-(B40^$C$4))))/(1+$C$8))*$C$6</f>
        <v>0.292519882814292</v>
      </c>
      <c r="D40" s="2" t="n">
        <f aca="false">EXP(-((B40-$C$9/2)^$C$4))*$C$9</f>
        <v>0.0192340161298115</v>
      </c>
      <c r="E40" s="2" t="n">
        <f aca="false">E39+D40</f>
        <v>0.576350241970825</v>
      </c>
      <c r="F40" s="2" t="n">
        <f aca="false">C40/E40</f>
        <v>0.507538405491117</v>
      </c>
    </row>
    <row r="41" customFormat="false" ht="12.8" hidden="false" customHeight="false" outlineLevel="0" collapsed="false">
      <c r="B41" s="2" t="n">
        <f aca="false">$C$9+B40</f>
        <v>0.6</v>
      </c>
      <c r="C41" s="2" t="n">
        <f aca="false">((1+$C$8*(1-EXP(-(B41^$C$4))))/(1+$C$8))*$C$6</f>
        <v>0.298400282323074</v>
      </c>
      <c r="D41" s="2" t="n">
        <f aca="false">EXP(-((B41-$C$9/2)^$C$4))*$C$9</f>
        <v>0.0190693857729617</v>
      </c>
      <c r="E41" s="2" t="n">
        <f aca="false">E40+D41</f>
        <v>0.595419627743787</v>
      </c>
      <c r="F41" s="2" t="n">
        <f aca="false">C41/E41</f>
        <v>0.501159633339259</v>
      </c>
    </row>
    <row r="42" customFormat="false" ht="12.8" hidden="false" customHeight="false" outlineLevel="0" collapsed="false">
      <c r="B42" s="2" t="n">
        <f aca="false">$C$9+B41</f>
        <v>0.62</v>
      </c>
      <c r="C42" s="2" t="n">
        <f aca="false">((1+$C$8*(1-EXP(-(B42^$C$4))))/(1+$C$8))*$C$6</f>
        <v>0.305224124796614</v>
      </c>
      <c r="D42" s="2" t="n">
        <f aca="false">EXP(-((B42-$C$9/2)^$C$4))*$C$9</f>
        <v>0.0188776780513178</v>
      </c>
      <c r="E42" s="2" t="n">
        <f aca="false">E41+D42</f>
        <v>0.614297305795105</v>
      </c>
      <c r="F42" s="2" t="n">
        <f aca="false">C42/E42</f>
        <v>0.496867106394928</v>
      </c>
    </row>
    <row r="43" customFormat="false" ht="12.8" hidden="false" customHeight="false" outlineLevel="0" collapsed="false">
      <c r="B43" s="2" t="n">
        <f aca="false">$C$9+B42</f>
        <v>0.64</v>
      </c>
      <c r="C43" s="2" t="n">
        <f aca="false">((1+$C$8*(1-EXP(-(B43^$C$4))))/(1+$C$8))*$C$6</f>
        <v>0.313088829743383</v>
      </c>
      <c r="D43" s="2" t="n">
        <f aca="false">EXP(-((B43-$C$9/2)^$C$4))*$C$9</f>
        <v>0.0186559755244724</v>
      </c>
      <c r="E43" s="2" t="n">
        <f aca="false">E42+D43</f>
        <v>0.632953281319577</v>
      </c>
      <c r="F43" s="2" t="n">
        <f aca="false">C43/E43</f>
        <v>0.494647612997057</v>
      </c>
    </row>
    <row r="44" customFormat="false" ht="12.8" hidden="false" customHeight="false" outlineLevel="0" collapsed="false">
      <c r="B44" s="8" t="n">
        <f aca="false">$C$9+B43</f>
        <v>0.66</v>
      </c>
      <c r="C44" s="8" t="n">
        <f aca="false">((1+$C$8*(1-EXP(-(B44^$C$4))))/(1+$C$8))*$C$6</f>
        <v>0.322092305291738</v>
      </c>
      <c r="D44" s="8" t="n">
        <f aca="false">EXP(-((B44-$C$9/2)^$C$4))*$C$9</f>
        <v>0.0184013175810483</v>
      </c>
      <c r="E44" s="8" t="n">
        <f aca="false">E43+D44</f>
        <v>0.651354598900626</v>
      </c>
      <c r="F44" s="8" t="n">
        <f aca="false">C44/E44</f>
        <v>0.494496094501174</v>
      </c>
    </row>
    <row r="45" customFormat="false" ht="12.8" hidden="false" customHeight="false" outlineLevel="0" collapsed="false">
      <c r="B45" s="2" t="n">
        <f aca="false">$C$9+B44</f>
        <v>0.68</v>
      </c>
      <c r="C45" s="2" t="n">
        <f aca="false">((1+$C$8*(1-EXP(-(B45^$C$4))))/(1+$C$8))*$C$6</f>
        <v>0.33233074705249</v>
      </c>
      <c r="D45" s="2" t="n">
        <f aca="false">EXP(-((B45-$C$9/2)^$C$4))*$C$9</f>
        <v>0.0181107604493602</v>
      </c>
      <c r="E45" s="2" t="n">
        <f aca="false">E44+D45</f>
        <v>0.669465359349986</v>
      </c>
      <c r="F45" s="2" t="n">
        <f aca="false">C45/E45</f>
        <v>0.496412162946212</v>
      </c>
    </row>
    <row r="46" customFormat="false" ht="12.8" hidden="false" customHeight="false" outlineLevel="0" collapsed="false">
      <c r="B46" s="2" t="n">
        <f aca="false">$C$9+B45</f>
        <v>0.7</v>
      </c>
      <c r="C46" s="2" t="n">
        <f aca="false">((1+$C$8*(1-EXP(-(B46^$C$4))))/(1+$C$8))*$C$6</f>
        <v>0.343895986345149</v>
      </c>
      <c r="D46" s="2" t="n">
        <f aca="false">EXP(-((B46-$C$9/2)^$C$4))*$C$9</f>
        <v>0.0177814504968312</v>
      </c>
      <c r="E46" s="2" t="n">
        <f aca="false">E45+D46</f>
        <v>0.687246809846817</v>
      </c>
      <c r="F46" s="2" t="n">
        <f aca="false">C46/E46</f>
        <v>0.500396628136842</v>
      </c>
    </row>
    <row r="47" customFormat="false" ht="12.8" hidden="false" customHeight="false" outlineLevel="0" collapsed="false">
      <c r="B47" s="2" t="n">
        <f aca="false">$C$9+B46</f>
        <v>0.72</v>
      </c>
      <c r="C47" s="2" t="n">
        <f aca="false">((1+$C$8*(1-EXP(-(B47^$C$4))))/(1+$C$8))*$C$6</f>
        <v>0.35687237817137</v>
      </c>
      <c r="D47" s="2" t="n">
        <f aca="false">EXP(-((B47-$C$9/2)^$C$4))*$C$9</f>
        <v>0.0174107113727436</v>
      </c>
      <c r="E47" s="2" t="n">
        <f aca="false">E46+D47</f>
        <v>0.704657521219561</v>
      </c>
      <c r="F47" s="2" t="n">
        <f aca="false">C47/E47</f>
        <v>0.506447979940278</v>
      </c>
    </row>
    <row r="48" customFormat="false" ht="12.8" hidden="false" customHeight="false" outlineLevel="0" collapsed="false">
      <c r="B48" s="2" t="n">
        <f aca="false">$C$9+B47</f>
        <v>0.74</v>
      </c>
      <c r="C48" s="2" t="n">
        <f aca="false">((1+$C$8*(1-EXP(-(B48^$C$4))))/(1+$C$8))*$C$6</f>
        <v>0.371333241655566</v>
      </c>
      <c r="D48" s="2" t="n">
        <f aca="false">EXP(-((B48-$C$9/2)^$C$4))*$C$9</f>
        <v>0.0169961449729981</v>
      </c>
      <c r="E48" s="2" t="n">
        <f aca="false">E47+D48</f>
        <v>0.721653666192559</v>
      </c>
      <c r="F48" s="2" t="n">
        <f aca="false">C48/E48</f>
        <v>0.514558796070029</v>
      </c>
    </row>
    <row r="49" customFormat="false" ht="12.8" hidden="false" customHeight="false" outlineLevel="0" collapsed="false">
      <c r="B49" s="2" t="n">
        <f aca="false">$C$9+B48</f>
        <v>0.76</v>
      </c>
      <c r="C49" s="2" t="n">
        <f aca="false">((1+$C$8*(1-EXP(-(B49^$C$4))))/(1+$C$8))*$C$6</f>
        <v>0.387336895059873</v>
      </c>
      <c r="D49" s="2" t="n">
        <f aca="false">EXP(-((B49-$C$9/2)^$C$4))*$C$9</f>
        <v>0.0165357454254733</v>
      </c>
      <c r="E49" s="2" t="n">
        <f aca="false">E48+D49</f>
        <v>0.738189411618032</v>
      </c>
      <c r="F49" s="2" t="n">
        <f aca="false">C49/E49</f>
        <v>0.524712071134795</v>
      </c>
    </row>
    <row r="50" customFormat="false" ht="12.8" hidden="false" customHeight="false" outlineLevel="0" collapsed="false">
      <c r="B50" s="2" t="n">
        <f aca="false">$C$9+B49</f>
        <v>0.78</v>
      </c>
      <c r="C50" s="2" t="n">
        <f aca="false">((1+$C$8*(1-EXP(-(B50^$C$4))))/(1+$C$8))*$C$6</f>
        <v>0.404922364180958</v>
      </c>
      <c r="D50" s="2" t="n">
        <f aca="false">EXP(-((B50-$C$9/2)^$C$4))*$C$9</f>
        <v>0.0160280242953702</v>
      </c>
      <c r="E50" s="2" t="n">
        <f aca="false">E49+D50</f>
        <v>0.754217435913402</v>
      </c>
      <c r="F50" s="2" t="n">
        <f aca="false">C50/E50</f>
        <v>0.536877490362673</v>
      </c>
    </row>
    <row r="51" customFormat="false" ht="12.8" hidden="false" customHeight="false" outlineLevel="0" collapsed="false">
      <c r="B51" s="2" t="n">
        <f aca="false">$C$9+B50</f>
        <v>0.8</v>
      </c>
      <c r="C51" s="2" t="n">
        <f aca="false">((1+$C$8*(1-EXP(-(B51^$C$4))))/(1+$C$8))*$C$6</f>
        <v>0.424104886570518</v>
      </c>
      <c r="D51" s="2" t="n">
        <f aca="false">EXP(-((B51-$C$9/2)^$C$4))*$C$9</f>
        <v>0.0154721439924211</v>
      </c>
      <c r="E51" s="2" t="n">
        <f aca="false">E50+D51</f>
        <v>0.769689579905823</v>
      </c>
      <c r="F51" s="2" t="n">
        <f aca="false">C51/E51</f>
        <v>0.551007701861327</v>
      </c>
    </row>
    <row r="52" customFormat="false" ht="12.8" hidden="false" customHeight="false" outlineLevel="0" collapsed="false">
      <c r="B52" s="2" t="n">
        <f aca="false">$C$9+B51</f>
        <v>0.82</v>
      </c>
      <c r="C52" s="2" t="n">
        <f aca="false">((1+$C$8*(1-EXP(-(B52^$C$4))))/(1+$C$8))*$C$6</f>
        <v>0.444871383311954</v>
      </c>
      <c r="D52" s="2" t="n">
        <f aca="false">EXP(-((B52-$C$9/2)^$C$4))*$C$9</f>
        <v>0.0148680549500828</v>
      </c>
      <c r="E52" s="2" t="n">
        <f aca="false">E51+D52</f>
        <v>0.784557634855906</v>
      </c>
      <c r="F52" s="2" t="n">
        <f aca="false">C52/E52</f>
        <v>0.567034674761224</v>
      </c>
    </row>
    <row r="53" customFormat="false" ht="12.8" hidden="false" customHeight="false" outlineLevel="0" collapsed="false">
      <c r="B53" s="2" t="n">
        <f aca="false">$C$9+B52</f>
        <v>0.84</v>
      </c>
      <c r="C53" s="2" t="n">
        <f aca="false">((1+$C$8*(1-EXP(-(B53^$C$4))))/(1+$C$8))*$C$6</f>
        <v>0.467176122592274</v>
      </c>
      <c r="D53" s="2" t="n">
        <f aca="false">EXP(-((B53-$C$9/2)^$C$4))*$C$9</f>
        <v>0.0142166305960729</v>
      </c>
      <c r="E53" s="2" t="n">
        <f aca="false">E52+D53</f>
        <v>0.798774265451979</v>
      </c>
      <c r="F53" s="2" t="n">
        <f aca="false">C53/E53</f>
        <v>0.584866266726717</v>
      </c>
    </row>
    <row r="54" customFormat="false" ht="12.8" hidden="false" customHeight="false" outlineLevel="0" collapsed="false">
      <c r="B54" s="2" t="n">
        <f aca="false">$C$9+B53</f>
        <v>0.86</v>
      </c>
      <c r="C54" s="2" t="n">
        <f aca="false">((1+$C$8*(1-EXP(-(B54^$C$4))))/(1+$C$8))*$C$6</f>
        <v>0.490936851202259</v>
      </c>
      <c r="D54" s="2" t="n">
        <f aca="false">EXP(-((B54-$C$9/2)^$C$4))*$C$9</f>
        <v>0.013519792537899</v>
      </c>
      <c r="E54" s="2" t="n">
        <f aca="false">E53+D54</f>
        <v>0.812294057989878</v>
      </c>
      <c r="F54" s="2" t="n">
        <f aca="false">C54/E54</f>
        <v>0.604383161951404</v>
      </c>
    </row>
    <row r="55" customFormat="false" ht="12.8" hidden="false" customHeight="false" outlineLevel="0" collapsed="false">
      <c r="B55" s="2" t="n">
        <f aca="false">$C$9+B54</f>
        <v>0.88</v>
      </c>
      <c r="C55" s="2" t="n">
        <f aca="false">((1+$C$8*(1-EXP(-(B55^$C$4))))/(1+$C$8))*$C$6</f>
        <v>0.516031716029368</v>
      </c>
      <c r="D55" s="2" t="n">
        <f aca="false">EXP(-((B55-$C$9/2)^$C$4))*$C$9</f>
        <v>0.0127806168848994</v>
      </c>
      <c r="E55" s="2" t="n">
        <f aca="false">E54+D55</f>
        <v>0.825074674874777</v>
      </c>
      <c r="F55" s="2" t="n">
        <f aca="false">C55/E55</f>
        <v>0.625436377752944</v>
      </c>
    </row>
    <row r="56" customFormat="false" ht="12.8" hidden="false" customHeight="false" outlineLevel="0" collapsed="false">
      <c r="B56" s="2" t="n">
        <f aca="false">$C$9+B55</f>
        <v>0.9</v>
      </c>
      <c r="C56" s="2" t="n">
        <f aca="false">((1+$C$8*(1-EXP(-(B56^$C$4))))/(1+$C$8))*$C$6</f>
        <v>0.542297330743646</v>
      </c>
      <c r="D56" s="2" t="n">
        <f aca="false">EXP(-((B56-$C$9/2)^$C$4))*$C$9</f>
        <v>0.012003411404518</v>
      </c>
      <c r="E56" s="2" t="n">
        <f aca="false">E55+D56</f>
        <v>0.837078086279295</v>
      </c>
      <c r="F56" s="2" t="n">
        <f aca="false">C56/E56</f>
        <v>0.647845570959919</v>
      </c>
    </row>
    <row r="57" customFormat="false" ht="12.8" hidden="false" customHeight="false" outlineLevel="0" collapsed="false">
      <c r="B57" s="2" t="n">
        <f aca="false">$C$9+B56</f>
        <v>0.92</v>
      </c>
      <c r="C57" s="2" t="n">
        <f aca="false">((1+$C$8*(1-EXP(-(B57^$C$4))))/(1+$C$8))*$C$6</f>
        <v>0.569528355190958</v>
      </c>
      <c r="D57" s="2" t="n">
        <f aca="false">EXP(-((B57-$C$9/2)^$C$4))*$C$9</f>
        <v>0.0111937524914065</v>
      </c>
      <c r="E57" s="2" t="n">
        <f aca="false">E56+D57</f>
        <v>0.848271838770702</v>
      </c>
      <c r="F57" s="2" t="n">
        <f aca="false">C57/E57</f>
        <v>0.671398399852937</v>
      </c>
    </row>
    <row r="58" customFormat="false" ht="12.8" hidden="false" customHeight="false" outlineLevel="0" collapsed="false">
      <c r="B58" s="2" t="n">
        <f aca="false">$C$9+B57</f>
        <v>0.94</v>
      </c>
      <c r="C58" s="2" t="n">
        <f aca="false">((1+$C$8*(1-EXP(-(B58^$C$4))))/(1+$C$8))*$C$6</f>
        <v>0.597478937908906</v>
      </c>
      <c r="D58" s="2" t="n">
        <f aca="false">EXP(-((B58-$C$9/2)^$C$4))*$C$9</f>
        <v>0.0103584709678083</v>
      </c>
      <c r="E58" s="2" t="n">
        <f aca="false">E57+D58</f>
        <v>0.85863030973851</v>
      </c>
      <c r="F58" s="2" t="n">
        <f aca="false">C58/E58</f>
        <v>0.695851207594644</v>
      </c>
    </row>
    <row r="59" customFormat="false" ht="12.8" hidden="false" customHeight="false" outlineLevel="0" collapsed="false">
      <c r="B59" s="2" t="n">
        <f aca="false">$C$9+B58</f>
        <v>0.960000000000001</v>
      </c>
      <c r="C59" s="2" t="n">
        <f aca="false">((1+$C$8*(1-EXP(-(B59^$C$4))))/(1+$C$8))*$C$6</f>
        <v>0.625866317532619</v>
      </c>
      <c r="D59" s="2" t="n">
        <f aca="false">EXP(-((B59-$C$9/2)^$C$4))*$C$9</f>
        <v>0.00950557679005918</v>
      </c>
      <c r="E59" s="2" t="n">
        <f aca="false">E58+D59</f>
        <v>0.868135886528569</v>
      </c>
      <c r="F59" s="2" t="n">
        <f aca="false">C59/E59</f>
        <v>0.720931281893301</v>
      </c>
    </row>
    <row r="60" customFormat="false" ht="12.8" hidden="false" customHeight="false" outlineLevel="0" collapsed="false">
      <c r="B60" s="2" t="n">
        <f aca="false">$C$9+B59</f>
        <v>0.98</v>
      </c>
      <c r="C60" s="2" t="n">
        <f aca="false">((1+$C$8*(1-EXP(-(B60^$C$4))))/(1+$C$8))*$C$6</f>
        <v>0.654376780400865</v>
      </c>
      <c r="D60" s="2" t="n">
        <f aca="false">EXP(-((B60-$C$9/2)^$C$4))*$C$9</f>
        <v>0.00864411503266964</v>
      </c>
      <c r="E60" s="2" t="n">
        <f aca="false">E59+D60</f>
        <v>0.876780001561239</v>
      </c>
      <c r="F60" s="2" t="n">
        <f aca="false">C60/E60</f>
        <v>0.746340905627009</v>
      </c>
    </row>
    <row r="61" customFormat="false" ht="12.8" hidden="false" customHeight="false" outlineLevel="0" collapsed="false">
      <c r="B61" s="2" t="n">
        <f aca="false">$C$9+B60</f>
        <v>1</v>
      </c>
      <c r="C61" s="2" t="n">
        <f aca="false">((1+$C$8*(1-EXP(-(B61^$C$4))))/(1+$C$8))*$C$6</f>
        <v>0.682674026768032</v>
      </c>
      <c r="D61" s="2" t="n">
        <f aca="false">EXP(-((B61-$C$9/2)^$C$4))*$C$9</f>
        <v>0.00778394919986741</v>
      </c>
      <c r="E61" s="2" t="n">
        <f aca="false">E60+D61</f>
        <v>0.884563950761106</v>
      </c>
      <c r="F61" s="2" t="n">
        <f aca="false">C61/E61</f>
        <v>0.771763337382943</v>
      </c>
    </row>
    <row r="62" customFormat="false" ht="12.8" hidden="false" customHeight="false" outlineLevel="0" collapsed="false">
      <c r="B62" s="2" t="n">
        <f aca="false">$C$9+B61</f>
        <v>1.02</v>
      </c>
      <c r="C62" s="2" t="n">
        <f aca="false">((1+$C$8*(1-EXP(-(B62^$C$4))))/(1+$C$8))*$C$6</f>
        <v>0.710409809526618</v>
      </c>
      <c r="D62" s="2" t="n">
        <f aca="false">EXP(-((B62-$C$9/2)^$C$4))*$C$9</f>
        <v>0.00693547297846942</v>
      </c>
      <c r="E62" s="2" t="n">
        <f aca="false">E61+D62</f>
        <v>0.891499423739576</v>
      </c>
      <c r="F62" s="2" t="n">
        <f aca="false">C62/E62</f>
        <v>0.796870744511151</v>
      </c>
    </row>
    <row r="63" customFormat="false" ht="12.8" hidden="false" customHeight="false" outlineLevel="0" collapsed="false">
      <c r="B63" s="2" t="n">
        <f aca="false">$C$9+B62</f>
        <v>1.04</v>
      </c>
      <c r="C63" s="2" t="n">
        <f aca="false">((1+$C$8*(1-EXP(-(B63^$C$4))))/(1+$C$8))*$C$6</f>
        <v>0.737236487266676</v>
      </c>
      <c r="D63" s="2" t="n">
        <f aca="false">EXP(-((B63-$C$9/2)^$C$4))*$C$9</f>
        <v>0.00610925780637016</v>
      </c>
      <c r="E63" s="2" t="n">
        <f aca="false">E62+D63</f>
        <v>0.897608681545946</v>
      </c>
      <c r="F63" s="2" t="n">
        <f aca="false">C63/E63</f>
        <v>0.821333953674488</v>
      </c>
    </row>
    <row r="64" customFormat="false" ht="12.8" hidden="false" customHeight="false" outlineLevel="0" collapsed="false">
      <c r="B64" s="2" t="n">
        <f aca="false">$C$9+B63</f>
        <v>1.06</v>
      </c>
      <c r="C64" s="2" t="n">
        <f aca="false">((1+$C$8*(1-EXP(-(B64^$C$4))))/(1+$C$8))*$C$6</f>
        <v>0.762820896058589</v>
      </c>
      <c r="D64" s="2" t="n">
        <f aca="false">EXP(-((B64-$C$9/2)^$C$4))*$C$9</f>
        <v>0.00531565066299662</v>
      </c>
      <c r="E64" s="2" t="n">
        <f aca="false">E63+D64</f>
        <v>0.902924332208942</v>
      </c>
      <c r="F64" s="2" t="n">
        <f aca="false">C64/E64</f>
        <v>0.844833690761661</v>
      </c>
    </row>
    <row r="65" customFormat="false" ht="12.8" hidden="false" customHeight="false" outlineLevel="0" collapsed="false">
      <c r="B65" s="2" t="n">
        <f aca="false">$C$9+B64</f>
        <v>1.08</v>
      </c>
      <c r="C65" s="2" t="n">
        <f aca="false">((1+$C$8*(1-EXP(-(B65^$C$4))))/(1+$C$8))*$C$6</f>
        <v>0.786858717821944</v>
      </c>
      <c r="D65" s="2" t="n">
        <f aca="false">EXP(-((B65-$C$9/2)^$C$4))*$C$9</f>
        <v>0.00456434361577546</v>
      </c>
      <c r="E65" s="2" t="n">
        <f aca="false">E64+D65</f>
        <v>0.907488675824718</v>
      </c>
      <c r="F65" s="2" t="n">
        <f aca="false">C65/E65</f>
        <v>0.867072767720053</v>
      </c>
    </row>
    <row r="66" customFormat="false" ht="12.8" hidden="false" customHeight="false" outlineLevel="0" collapsed="false">
      <c r="B66" s="2" t="n">
        <f aca="false">$C$9+B65</f>
        <v>1.1</v>
      </c>
      <c r="C66" s="2" t="n">
        <f aca="false">((1+$C$8*(1-EXP(-(B66^$C$4))))/(1+$C$8))*$C$6</f>
        <v>0.809088340096273</v>
      </c>
      <c r="D66" s="2" t="n">
        <f aca="false">EXP(-((B66-$C$9/2)^$C$4))*$C$9</f>
        <v>0.00386394298011339</v>
      </c>
      <c r="E66" s="2" t="n">
        <f aca="false">E65+D66</f>
        <v>0.911352618804831</v>
      </c>
      <c r="F66" s="2" t="n">
        <f aca="false">C66/E66</f>
        <v>0.887788462337805</v>
      </c>
    </row>
    <row r="67" customFormat="false" ht="12.8" hidden="false" customHeight="false" outlineLevel="0" collapsed="false">
      <c r="B67" s="2" t="n">
        <f aca="false">$C$9+B66</f>
        <v>1.12</v>
      </c>
      <c r="C67" s="2" t="n">
        <f aca="false">((1+$C$8*(1-EXP(-(B67^$C$4))))/(1+$C$8))*$C$6</f>
        <v>0.829303097570664</v>
      </c>
      <c r="D67" s="2" t="n">
        <f aca="false">EXP(-((B67-$C$9/2)^$C$4))*$C$9</f>
        <v>0.00322157042862581</v>
      </c>
      <c r="E67" s="2" t="n">
        <f aca="false">E66+D67</f>
        <v>0.914574189233457</v>
      </c>
      <c r="F67" s="2" t="n">
        <f aca="false">C67/E67</f>
        <v>0.90676416121664</v>
      </c>
    </row>
    <row r="68" customFormat="false" ht="12.8" hidden="false" customHeight="false" outlineLevel="0" collapsed="false">
      <c r="B68" s="2" t="n">
        <f aca="false">$C$9+B67</f>
        <v>1.14</v>
      </c>
      <c r="C68" s="2" t="n">
        <f aca="false">((1+$C$8*(1-EXP(-(B68^$C$4))))/(1+$C$8))*$C$6</f>
        <v>0.847360791910311</v>
      </c>
      <c r="D68" s="2" t="n">
        <f aca="false">EXP(-((B68-$C$9/2)^$C$4))*$C$9</f>
        <v>0.00264252997865209</v>
      </c>
      <c r="E68" s="2" t="n">
        <f aca="false">E67+D68</f>
        <v>0.917216719212109</v>
      </c>
      <c r="F68" s="2" t="n">
        <f aca="false">C68/E68</f>
        <v>0.923839234677488</v>
      </c>
    </row>
    <row r="69" customFormat="false" ht="12.8" hidden="false" customHeight="false" outlineLevel="0" collapsed="false">
      <c r="B69" s="2" t="n">
        <f aca="false">$C$9+B68</f>
        <v>1.16</v>
      </c>
      <c r="C69" s="2" t="n">
        <f aca="false">((1+$C$8*(1-EXP(-(B69^$C$4))))/(1+$C$8))*$C$6</f>
        <v>0.863189525326212</v>
      </c>
      <c r="D69" s="2" t="n">
        <f aca="false">EXP(-((B69-$C$9/2)^$C$4))*$C$9</f>
        <v>0.00213007264961065</v>
      </c>
      <c r="E69" s="2" t="n">
        <f aca="false">E68+D69</f>
        <v>0.91934679186172</v>
      </c>
      <c r="F69" s="2" t="n">
        <f aca="false">C69/E69</f>
        <v>0.938916122803032</v>
      </c>
    </row>
    <row r="70" customFormat="false" ht="12.8" hidden="false" customHeight="false" outlineLevel="0" collapsed="false">
      <c r="B70" s="2" t="n">
        <f aca="false">$C$9+B69</f>
        <v>1.18</v>
      </c>
      <c r="C70" s="2" t="n">
        <f aca="false">((1+$C$8*(1-EXP(-(B70^$C$4))))/(1+$C$8))*$C$6</f>
        <v>0.876789160082612</v>
      </c>
      <c r="D70" s="2" t="n">
        <f aca="false">EXP(-((B70-$C$9/2)^$C$4))*$C$9</f>
        <v>0.00168528427740793</v>
      </c>
      <c r="E70" s="2" t="n">
        <f aca="false">E69+D70</f>
        <v>0.921032076139128</v>
      </c>
      <c r="F70" s="2" t="n">
        <f aca="false">C70/E70</f>
        <v>0.951963761954982</v>
      </c>
    </row>
    <row r="71" customFormat="false" ht="12.8" hidden="false" customHeight="false" outlineLevel="0" collapsed="false">
      <c r="B71" s="2" t="n">
        <f aca="false">$C$9+B70</f>
        <v>1.2</v>
      </c>
      <c r="C71" s="2" t="n">
        <f aca="false">((1+$C$8*(1-EXP(-(B71^$C$4))))/(1+$C$8))*$C$6</f>
        <v>0.888228113440748</v>
      </c>
      <c r="D71" s="2" t="n">
        <f aca="false">EXP(-((B71-$C$9/2)^$C$4))*$C$9</f>
        <v>0.00130711167069556</v>
      </c>
      <c r="E71" s="2" t="n">
        <f aca="false">E70+D71</f>
        <v>0.922339187809823</v>
      </c>
      <c r="F71" s="2" t="n">
        <f aca="false">C71/E71</f>
        <v>0.963016778621241</v>
      </c>
    </row>
    <row r="72" customFormat="false" ht="12.8" hidden="false" customHeight="false" outlineLevel="0" collapsed="false">
      <c r="B72" s="2" t="n">
        <f aca="false">$C$9+B71</f>
        <v>1.22</v>
      </c>
      <c r="C72" s="2" t="n">
        <f aca="false">((1+$C$8*(1-EXP(-(B72^$C$4))))/(1+$C$8))*$C$6</f>
        <v>0.897635673771053</v>
      </c>
      <c r="D72" s="2" t="n">
        <f aca="false">EXP(-((B72-$C$9/2)^$C$4))*$C$9</f>
        <v>0.000992528885263863</v>
      </c>
      <c r="E72" s="2" t="n">
        <f aca="false">E71+D72</f>
        <v>0.923331716695087</v>
      </c>
      <c r="F72" s="2" t="n">
        <f aca="false">C72/E72</f>
        <v>0.972170301897557</v>
      </c>
    </row>
    <row r="73" customFormat="false" ht="12.8" hidden="false" customHeight="false" outlineLevel="0" collapsed="false">
      <c r="B73" s="2" t="n">
        <f aca="false">$C$9+B72</f>
        <v>1.24</v>
      </c>
      <c r="C73" s="2" t="n">
        <f aca="false">((1+$C$8*(1-EXP(-(B73^$C$4))))/(1+$C$8))*$C$6</f>
        <v>0.905190515879729</v>
      </c>
      <c r="D73" s="2" t="n">
        <f aca="false">EXP(-((B73-$C$9/2)^$C$4))*$C$9</f>
        <v>0.000736830480383679</v>
      </c>
      <c r="E73" s="2" t="n">
        <f aca="false">E72+D73</f>
        <v>0.924068547175471</v>
      </c>
      <c r="F73" s="2" t="n">
        <f aca="false">C73/E73</f>
        <v>0.979570745748846</v>
      </c>
    </row>
    <row r="74" customFormat="false" ht="12.8" hidden="false" customHeight="false" outlineLevel="0" collapsed="false">
      <c r="B74" s="2" t="n">
        <f aca="false">$C$9+B73</f>
        <v>1.26</v>
      </c>
      <c r="C74" s="2" t="n">
        <f aca="false">((1+$C$8*(1-EXP(-(B74^$C$4))))/(1+$C$8))*$C$6</f>
        <v>0.911106526742687</v>
      </c>
      <c r="D74" s="2" t="n">
        <f aca="false">EXP(-((B74-$C$9/2)^$C$4))*$C$9</f>
        <v>0.000534024336074835</v>
      </c>
      <c r="E74" s="2" t="n">
        <f aca="false">E73+D74</f>
        <v>0.924602571511546</v>
      </c>
      <c r="F74" s="2" t="n">
        <f aca="false">C74/E74</f>
        <v>0.985403409870692</v>
      </c>
    </row>
    <row r="75" customFormat="false" ht="12.8" hidden="false" customHeight="false" outlineLevel="0" collapsed="false">
      <c r="B75" s="2" t="n">
        <f aca="false">$C$9+B74</f>
        <v>1.28</v>
      </c>
      <c r="C75" s="2" t="n">
        <f aca="false">((1+$C$8*(1-EXP(-(B75^$C$4))))/(1+$C$8))*$C$6</f>
        <v>0.915617352873026</v>
      </c>
      <c r="D75" s="2" t="n">
        <f aca="false">EXP(-((B75-$C$9/2)^$C$4))*$C$9</f>
        <v>0.000377285267283481</v>
      </c>
      <c r="E75" s="2" t="n">
        <f aca="false">E74+D75</f>
        <v>0.924979856778829</v>
      </c>
      <c r="F75" s="2" t="n">
        <f aca="false">C75/E75</f>
        <v>0.989878153737956</v>
      </c>
    </row>
    <row r="76" customFormat="false" ht="12.8" hidden="false" customHeight="false" outlineLevel="0" collapsed="false">
      <c r="B76" s="2" t="n">
        <f aca="false">$C$9+B75</f>
        <v>1.3</v>
      </c>
      <c r="C76" s="2" t="n">
        <f aca="false">((1+$C$8*(1-EXP(-(B76^$C$4))))/(1+$C$8))*$C$6</f>
        <v>0.91896119085092</v>
      </c>
      <c r="D76" s="2" t="n">
        <f aca="false">EXP(-((B76-$C$9/2)^$C$4))*$C$9</f>
        <v>0.000259424304478403</v>
      </c>
      <c r="E76" s="2" t="n">
        <f aca="false">E75+D76</f>
        <v>0.925239281083308</v>
      </c>
      <c r="F76" s="2" t="n">
        <f aca="false">C76/E76</f>
        <v>0.993214630679064</v>
      </c>
    </row>
    <row r="77" customFormat="false" ht="12.8" hidden="false" customHeight="false" outlineLevel="0" collapsed="false">
      <c r="B77" s="2" t="n">
        <f aca="false">$C$9+B76</f>
        <v>1.32</v>
      </c>
      <c r="C77" s="2" t="n">
        <f aca="false">((1+$C$8*(1-EXP(-(B77^$C$4))))/(1+$C$8))*$C$6</f>
        <v>0.92136723828844</v>
      </c>
      <c r="D77" s="2" t="n">
        <f aca="false">EXP(-((B77-$C$9/2)^$C$4))*$C$9</f>
        <v>0.000173328398018351</v>
      </c>
      <c r="E77" s="2" t="n">
        <f aca="false">E76+D77</f>
        <v>0.925412609481326</v>
      </c>
      <c r="F77" s="2" t="n">
        <f aca="false">C77/E77</f>
        <v>0.995628575673771</v>
      </c>
    </row>
    <row r="78" customFormat="false" ht="12.8" hidden="false" customHeight="false" outlineLevel="0" collapsed="false">
      <c r="B78" s="2" t="n">
        <f aca="false">$C$9+B77</f>
        <v>1.34</v>
      </c>
      <c r="C78" s="2" t="n">
        <f aca="false">((1+$C$8*(1-EXP(-(B78^$C$4))))/(1+$C$8))*$C$6</f>
        <v>0.92304491920137</v>
      </c>
      <c r="D78" s="2" t="n">
        <f aca="false">EXP(-((B78-$C$9/2)^$C$4))*$C$9</f>
        <v>0.00011233160317073</v>
      </c>
      <c r="E78" s="2" t="n">
        <f aca="false">E77+D78</f>
        <v>0.925524941084497</v>
      </c>
      <c r="F78" s="2" t="n">
        <f aca="false">C78/E78</f>
        <v>0.997320415935825</v>
      </c>
    </row>
    <row r="79" customFormat="false" ht="12.8" hidden="false" customHeight="false" outlineLevel="0" collapsed="false">
      <c r="B79" s="2" t="n">
        <f aca="false">$C$9+B78</f>
        <v>1.36</v>
      </c>
      <c r="C79" s="2" t="n">
        <f aca="false">((1+$C$8*(1-EXP(-(B79^$C$4))))/(1+$C$8))*$C$6</f>
        <v>0.924176550569708</v>
      </c>
      <c r="D79" s="2" t="n">
        <f aca="false">EXP(-((B79-$C$9/2)^$C$4))*$C$9</f>
        <v>7.04904230382935E-005</v>
      </c>
      <c r="E79" s="2" t="n">
        <f aca="false">E78+D79</f>
        <v>0.925595431507535</v>
      </c>
      <c r="F79" s="2" t="n">
        <f aca="false">C79/E79</f>
        <v>0.998467061429294</v>
      </c>
    </row>
    <row r="80" customFormat="false" ht="12.8" hidden="false" customHeight="false" outlineLevel="0" collapsed="false">
      <c r="B80" s="2" t="n">
        <f aca="false">$C$9+B79</f>
        <v>1.38</v>
      </c>
      <c r="C80" s="2" t="n">
        <f aca="false">((1+$C$8*(1-EXP(-(B80^$C$4))))/(1+$C$8))*$C$6</f>
        <v>0.924913609623726</v>
      </c>
      <c r="D80" s="2" t="n">
        <f aca="false">EXP(-((B80-$C$9/2)^$C$4))*$C$9</f>
        <v>4.27507671284576E-005</v>
      </c>
      <c r="E80" s="2" t="n">
        <f aca="false">E79+D80</f>
        <v>0.925638182274663</v>
      </c>
      <c r="F80" s="2" t="n">
        <f aca="false">C80/E80</f>
        <v>0.999217218277279</v>
      </c>
    </row>
    <row r="81" customFormat="false" ht="12.8" hidden="false" customHeight="false" outlineLevel="0" collapsed="false">
      <c r="B81" s="2" t="n">
        <f aca="false">$C$9+B80</f>
        <v>1.4</v>
      </c>
      <c r="C81" s="2" t="n">
        <f aca="false">((1+$C$8*(1-EXP(-(B81^$C$4))))/(1+$C$8))*$C$6</f>
        <v>0.92537628756743</v>
      </c>
      <c r="D81" s="2" t="n">
        <f aca="false">EXP(-((B81-$C$9/2)^$C$4))*$C$9</f>
        <v>2.50091610956439E-005</v>
      </c>
      <c r="E81" s="2" t="n">
        <f aca="false">E80+D81</f>
        <v>0.925663191435759</v>
      </c>
      <c r="F81" s="2" t="n">
        <f aca="false">C81/E81</f>
        <v>0.999690055874552</v>
      </c>
    </row>
    <row r="82" customFormat="false" ht="12.8" hidden="false" customHeight="false" outlineLevel="0" collapsed="false">
      <c r="B82" s="2" t="n">
        <f aca="false">$C$9+B81</f>
        <v>1.42</v>
      </c>
      <c r="C82" s="2" t="n">
        <f aca="false">((1+$C$8*(1-EXP(-(B82^$C$4))))/(1+$C$8))*$C$6</f>
        <v>0.925655656090407</v>
      </c>
      <c r="D82" s="2" t="n">
        <f aca="false">EXP(-((B82-$C$9/2)^$C$4))*$C$9</f>
        <v>1.40836982349381E-005</v>
      </c>
      <c r="E82" s="2" t="n">
        <f aca="false">E81+D82</f>
        <v>0.925677275133994</v>
      </c>
      <c r="F82" s="2" t="n">
        <f aca="false">C82/E82</f>
        <v>0.999976645161151</v>
      </c>
    </row>
    <row r="83" customFormat="false" ht="12.8" hidden="false" customHeight="false" outlineLevel="0" collapsed="false">
      <c r="B83" s="2" t="n">
        <f aca="false">$C$9+B82</f>
        <v>1.44</v>
      </c>
      <c r="C83" s="2" t="n">
        <f aca="false">((1+$C$8*(1-EXP(-(B83^$C$4))))/(1+$C$8))*$C$6</f>
        <v>0.92581757811003</v>
      </c>
      <c r="D83" s="2" t="n">
        <f aca="false">EXP(-((B83-$C$9/2)^$C$4))*$C$9</f>
        <v>7.61871810737701E-006</v>
      </c>
      <c r="E83" s="2" t="n">
        <f aca="false">E82+D83</f>
        <v>0.925684893852101</v>
      </c>
      <c r="F83" s="2" t="n">
        <f aca="false">C83/E83</f>
        <v>1.0001433363111</v>
      </c>
    </row>
    <row r="84" customFormat="false" ht="12.8" hidden="false" customHeight="false" outlineLevel="0" collapsed="false">
      <c r="B84" s="2" t="n">
        <f aca="false">$C$9+B83</f>
        <v>1.46</v>
      </c>
      <c r="C84" s="2" t="n">
        <f aca="false">((1+$C$8*(1-EXP(-(B84^$C$4))))/(1+$C$8))*$C$6</f>
        <v>0.925907473111161</v>
      </c>
      <c r="D84" s="2" t="n">
        <f aca="false">EXP(-((B84-$C$9/2)^$C$4))*$C$9</f>
        <v>3.95042022722379E-006</v>
      </c>
      <c r="E84" s="2" t="n">
        <f aca="false">E83+D84</f>
        <v>0.925688844272329</v>
      </c>
      <c r="F84" s="2" t="n">
        <f aca="false">C84/E84</f>
        <v>1.0002361796193</v>
      </c>
    </row>
    <row r="85" customFormat="false" ht="12.8" hidden="false" customHeight="false" outlineLevel="0" collapsed="false">
      <c r="B85" s="2" t="n">
        <f aca="false">$C$9+B84</f>
        <v>1.48</v>
      </c>
      <c r="C85" s="2" t="n">
        <f aca="false">((1+$C$8*(1-EXP(-(B85^$C$4))))/(1+$C$8))*$C$6</f>
        <v>0.925955171178249</v>
      </c>
      <c r="D85" s="2" t="n">
        <f aca="false">EXP(-((B85-$C$9/2)^$C$4))*$C$9</f>
        <v>1.95889839323089E-006</v>
      </c>
      <c r="E85" s="2" t="n">
        <f aca="false">E84+D85</f>
        <v>0.925690803170722</v>
      </c>
      <c r="F85" s="2" t="n">
        <f aca="false">C85/E85</f>
        <v>1.00028558996873</v>
      </c>
    </row>
    <row r="86" customFormat="false" ht="12.8" hidden="false" customHeight="false" outlineLevel="0" collapsed="false">
      <c r="B86" s="2" t="n">
        <f aca="false">$C$9+B85</f>
        <v>1.5</v>
      </c>
      <c r="C86" s="2" t="n">
        <f aca="false">((1+$C$8*(1-EXP(-(B86^$C$4))))/(1+$C$8))*$C$6</f>
        <v>0.92597930344953</v>
      </c>
      <c r="D86" s="2" t="n">
        <f aca="false">EXP(-((B86-$C$9/2)^$C$4))*$C$9</f>
        <v>9.2674504170197E-007</v>
      </c>
      <c r="E86" s="2" t="n">
        <f aca="false">E85+D86</f>
        <v>0.925691729915764</v>
      </c>
      <c r="F86" s="2" t="n">
        <f aca="false">C86/E86</f>
        <v>1.00031065799172</v>
      </c>
    </row>
    <row r="87" customFormat="false" ht="12.8" hidden="false" customHeight="false" outlineLevel="0" collapsed="false">
      <c r="B87" s="2" t="n">
        <f aca="false">$C$9+B86</f>
        <v>1.52</v>
      </c>
      <c r="C87" s="2" t="n">
        <f aca="false">((1+$C$8*(1-EXP(-(B87^$C$4))))/(1+$C$8))*$C$6</f>
        <v>0.925990917552659</v>
      </c>
      <c r="D87" s="2" t="n">
        <f aca="false">EXP(-((B87-$C$9/2)^$C$4))*$C$9</f>
        <v>4.17274130103607E-007</v>
      </c>
      <c r="E87" s="2" t="n">
        <f aca="false">E86+D87</f>
        <v>0.925692147189894</v>
      </c>
      <c r="F87" s="2" t="n">
        <f aca="false">C87/E87</f>
        <v>1.00032275348092</v>
      </c>
    </row>
    <row r="88" customFormat="false" ht="12.8" hidden="false" customHeight="false" outlineLevel="0" collapsed="false">
      <c r="B88" s="2" t="n">
        <f aca="false">$C$9+B87</f>
        <v>1.54</v>
      </c>
      <c r="C88" s="2" t="n">
        <f aca="false">((1+$C$8*(1-EXP(-(B88^$C$4))))/(1+$C$8))*$C$6</f>
        <v>0.925996221284358</v>
      </c>
      <c r="D88" s="2" t="n">
        <f aca="false">EXP(-((B88-$C$9/2)^$C$4))*$C$9</f>
        <v>1.78356179184607E-007</v>
      </c>
      <c r="E88" s="2" t="n">
        <f aca="false">E87+D88</f>
        <v>0.925692325546073</v>
      </c>
      <c r="F88" s="2" t="n">
        <f aca="false">C88/E88</f>
        <v>1.00032829022117</v>
      </c>
    </row>
    <row r="89" customFormat="false" ht="12.8" hidden="false" customHeight="false" outlineLevel="0" collapsed="false">
      <c r="B89" s="2" t="n">
        <f aca="false">$C$9+B88</f>
        <v>1.56</v>
      </c>
      <c r="C89" s="2" t="n">
        <f aca="false">((1+$C$8*(1-EXP(-(B89^$C$4))))/(1+$C$8))*$C$6</f>
        <v>0.925998513543484</v>
      </c>
      <c r="D89" s="2" t="n">
        <f aca="false">EXP(-((B89-$C$9/2)^$C$4))*$C$9</f>
        <v>7.21791377766816E-008</v>
      </c>
      <c r="E89" s="2" t="n">
        <f aca="false">E88+D89</f>
        <v>0.925692397725211</v>
      </c>
      <c r="F89" s="2" t="n">
        <f aca="false">C89/E89</f>
        <v>1.00033068848683</v>
      </c>
    </row>
    <row r="90" customFormat="false" ht="12.8" hidden="false" customHeight="false" outlineLevel="0" collapsed="false">
      <c r="B90" s="2" t="n">
        <f aca="false">$C$9+B89</f>
        <v>1.58</v>
      </c>
      <c r="C90" s="2" t="n">
        <f aca="false">((1+$C$8*(1-EXP(-(B90^$C$4))))/(1+$C$8))*$C$6</f>
        <v>0.925999448666569</v>
      </c>
      <c r="D90" s="2" t="n">
        <f aca="false">EXP(-((B90-$C$9/2)^$C$4))*$C$9</f>
        <v>2.75804299663739E-008</v>
      </c>
      <c r="E90" s="2" t="n">
        <f aca="false">E89+D90</f>
        <v>0.925692425305641</v>
      </c>
      <c r="F90" s="2" t="n">
        <f aca="false">C90/E90</f>
        <v>1.00033166887028</v>
      </c>
    </row>
    <row r="91" customFormat="false" ht="12.8" hidden="false" customHeight="false" outlineLevel="0" collapsed="false">
      <c r="B91" s="2" t="n">
        <f aca="false">$C$9+B90</f>
        <v>1.6</v>
      </c>
      <c r="C91" s="2" t="n">
        <f aca="false">((1+$C$8*(1-EXP(-(B91^$C$4))))/(1+$C$8))*$C$6</f>
        <v>0.925999807746526</v>
      </c>
      <c r="D91" s="2" t="n">
        <f aca="false">EXP(-((B91-$C$9/2)^$C$4))*$C$9</f>
        <v>9.92251695999376E-009</v>
      </c>
      <c r="E91" s="2" t="n">
        <f aca="false">E90+D91</f>
        <v>0.925692435228158</v>
      </c>
      <c r="F91" s="2" t="n">
        <f aca="false">C91/E91</f>
        <v>1.00033204605188</v>
      </c>
    </row>
    <row r="92" customFormat="false" ht="12.8" hidden="false" customHeight="false" outlineLevel="0" collapsed="false">
      <c r="B92" s="2" t="n">
        <f aca="false">$C$9+B91</f>
        <v>1.62</v>
      </c>
      <c r="C92" s="2" t="n">
        <f aca="false">((1+$C$8*(1-EXP(-(B92^$C$4))))/(1+$C$8))*$C$6</f>
        <v>0.925999937160802</v>
      </c>
      <c r="D92" s="2" t="n">
        <f aca="false">EXP(-((B92-$C$9/2)^$C$4))*$C$9</f>
        <v>3.35116252227148E-009</v>
      </c>
      <c r="E92" s="2" t="n">
        <f aca="false">E91+D92</f>
        <v>0.92569243857932</v>
      </c>
      <c r="F92" s="2" t="n">
        <f aca="false">C92/E92</f>
        <v>1.00033218223318</v>
      </c>
    </row>
    <row r="93" customFormat="false" ht="12.8" hidden="false" customHeight="false" outlineLevel="0" collapsed="false">
      <c r="B93" s="2" t="n">
        <f aca="false">$C$9+B92</f>
        <v>1.64</v>
      </c>
      <c r="C93" s="2" t="n">
        <f aca="false">((1+$C$8*(1-EXP(-(B93^$C$4))))/(1+$C$8))*$C$6</f>
        <v>0.925999980807276</v>
      </c>
      <c r="D93" s="2" t="n">
        <f aca="false">EXP(-((B93-$C$9/2)^$C$4))*$C$9</f>
        <v>1.05924880863893E-009</v>
      </c>
      <c r="E93" s="2" t="n">
        <f aca="false">E92+D93</f>
        <v>0.925692439638569</v>
      </c>
      <c r="F93" s="2" t="n">
        <f aca="false">C93/E93</f>
        <v>1.0003322282386</v>
      </c>
    </row>
    <row r="94" customFormat="false" ht="12.8" hidden="false" customHeight="false" outlineLevel="0" collapsed="false">
      <c r="B94" s="2" t="n">
        <f aca="false">$C$9+B93</f>
        <v>1.66</v>
      </c>
      <c r="C94" s="2" t="n">
        <f aca="false">((1+$C$8*(1-EXP(-(B94^$C$4))))/(1+$C$8))*$C$6</f>
        <v>0.925999994539929</v>
      </c>
      <c r="D94" s="2" t="n">
        <f aca="false">EXP(-((B94-$C$9/2)^$C$4))*$C$9</f>
        <v>3.12362600958275E-010</v>
      </c>
      <c r="E94" s="2" t="n">
        <f aca="false">E93+D94</f>
        <v>0.925692439950931</v>
      </c>
      <c r="F94" s="2" t="n">
        <f aca="false">C94/E94</f>
        <v>1.00033224273606</v>
      </c>
    </row>
    <row r="95" customFormat="false" ht="12.8" hidden="false" customHeight="false" outlineLevel="0" collapsed="false">
      <c r="B95" s="2" t="n">
        <f aca="false">$C$9+B94</f>
        <v>1.68</v>
      </c>
      <c r="C95" s="2" t="n">
        <f aca="false">((1+$C$8*(1-EXP(-(B95^$C$4))))/(1+$C$8))*$C$6</f>
        <v>0.925999998557971</v>
      </c>
      <c r="D95" s="2" t="n">
        <f aca="false">EXP(-((B95-$C$9/2)^$C$4))*$C$9</f>
        <v>8.56566281269004E-011</v>
      </c>
      <c r="E95" s="2" t="n">
        <f aca="false">E94+D95</f>
        <v>0.925692440036588</v>
      </c>
      <c r="F95" s="2" t="n">
        <f aca="false">C95/E95</f>
        <v>1.00033224698407</v>
      </c>
    </row>
    <row r="96" customFormat="false" ht="12.8" hidden="false" customHeight="false" outlineLevel="0" collapsed="false">
      <c r="B96" s="2" t="n">
        <f aca="false">$C$9+B95</f>
        <v>1.7</v>
      </c>
      <c r="C96" s="2" t="n">
        <f aca="false">((1+$C$8*(1-EXP(-(B96^$C$4))))/(1+$C$8))*$C$6</f>
        <v>0.925999999647651</v>
      </c>
      <c r="D96" s="2" t="n">
        <f aca="false">EXP(-((B96-$C$9/2)^$C$4))*$C$9</f>
        <v>2.17689646873993E-011</v>
      </c>
      <c r="E96" s="2" t="n">
        <f aca="false">E95+D96</f>
        <v>0.925692440058357</v>
      </c>
      <c r="F96" s="2" t="n">
        <f aca="false">C96/E96</f>
        <v>1.0003322481377</v>
      </c>
    </row>
    <row r="97" customFormat="false" ht="12.8" hidden="false" customHeight="false" outlineLevel="0" collapsed="false">
      <c r="B97" s="2" t="n">
        <f aca="false">$C$9+B96</f>
        <v>1.72</v>
      </c>
      <c r="C97" s="2" t="n">
        <f aca="false">((1+$C$8*(1-EXP(-(B97^$C$4))))/(1+$C$8))*$C$6</f>
        <v>0.92599999992063</v>
      </c>
      <c r="D97" s="2" t="n">
        <f aca="false">EXP(-((B97-$C$9/2)^$C$4))*$C$9</f>
        <v>5.10944774259876E-012</v>
      </c>
      <c r="E97" s="2" t="n">
        <f aca="false">E96+D97</f>
        <v>0.925692440063467</v>
      </c>
      <c r="F97" s="2" t="n">
        <f aca="false">C97/E97</f>
        <v>1.00033224842707</v>
      </c>
    </row>
    <row r="98" customFormat="false" ht="12.8" hidden="false" customHeight="false" outlineLevel="0" collapsed="false">
      <c r="B98" s="2" t="n">
        <f aca="false">$C$9+B97</f>
        <v>1.74</v>
      </c>
      <c r="C98" s="2" t="n">
        <f aca="false">((1+$C$8*(1-EXP(-(B98^$C$4))))/(1+$C$8))*$C$6</f>
        <v>0.925999999983578</v>
      </c>
      <c r="D98" s="2" t="n">
        <f aca="false">EXP(-((B98-$C$9/2)^$C$4))*$C$9</f>
        <v>1.10357939705128E-012</v>
      </c>
      <c r="E98" s="2" t="n">
        <f aca="false">E97+D98</f>
        <v>0.92569244006457</v>
      </c>
      <c r="F98" s="2" t="n">
        <f aca="false">C98/E98</f>
        <v>1.00033224849388</v>
      </c>
    </row>
    <row r="99" customFormat="false" ht="12.8" hidden="false" customHeight="false" outlineLevel="0" collapsed="false">
      <c r="B99" s="2" t="n">
        <f aca="false">$C$9+B98</f>
        <v>1.76</v>
      </c>
      <c r="C99" s="2" t="n">
        <f aca="false">((1+$C$8*(1-EXP(-(B99^$C$4))))/(1+$C$8))*$C$6</f>
        <v>0.925999999996891</v>
      </c>
      <c r="D99" s="2" t="n">
        <f aca="false">EXP(-((B99-$C$9/2)^$C$4))*$C$9</f>
        <v>2.18529035103547E-013</v>
      </c>
      <c r="E99" s="2" t="n">
        <f aca="false">E98+D99</f>
        <v>0.925692440064788</v>
      </c>
      <c r="F99" s="2" t="n">
        <f aca="false">C99/E99</f>
        <v>1.00033224850803</v>
      </c>
    </row>
    <row r="100" customFormat="false" ht="12.8" hidden="false" customHeight="false" outlineLevel="0" collapsed="false">
      <c r="B100" s="2" t="n">
        <f aca="false">$C$9+B99</f>
        <v>1.78</v>
      </c>
      <c r="C100" s="2" t="n">
        <f aca="false">((1+$C$8*(1-EXP(-(B100^$C$4))))/(1+$C$8))*$C$6</f>
        <v>0.925999999999463</v>
      </c>
      <c r="D100" s="2" t="n">
        <f aca="false">EXP(-((B100-$C$9/2)^$C$4))*$C$9</f>
        <v>3.95203286349737E-014</v>
      </c>
      <c r="E100" s="2" t="n">
        <f aca="false">E99+D100</f>
        <v>0.925692440064828</v>
      </c>
      <c r="F100" s="2" t="n">
        <f aca="false">C100/E100</f>
        <v>1.00033224851076</v>
      </c>
    </row>
    <row r="101" customFormat="false" ht="12.8" hidden="false" customHeight="false" outlineLevel="0" collapsed="false">
      <c r="B101" s="2" t="n">
        <f aca="false">$C$9+B100</f>
        <v>1.8</v>
      </c>
      <c r="C101" s="2" t="n">
        <f aca="false">((1+$C$8*(1-EXP(-(B101^$C$4))))/(1+$C$8))*$C$6</f>
        <v>0.925999999999916</v>
      </c>
      <c r="D101" s="2" t="n">
        <f aca="false">EXP(-((B101-$C$9/2)^$C$4))*$C$9</f>
        <v>6.50150618717382E-015</v>
      </c>
      <c r="E101" s="2" t="n">
        <f aca="false">E100+D101</f>
        <v>0.925692440064835</v>
      </c>
      <c r="F101" s="2" t="n">
        <f aca="false">C101/E101</f>
        <v>1.00033224851124</v>
      </c>
    </row>
    <row r="102" customFormat="false" ht="12.8" hidden="false" customHeight="false" outlineLevel="0" collapsed="false">
      <c r="B102" s="2" t="n">
        <f aca="false">$C$9+B101</f>
        <v>1.82</v>
      </c>
      <c r="C102" s="2" t="n">
        <f aca="false">((1+$C$8*(1-EXP(-(B102^$C$4))))/(1+$C$8))*$C$6</f>
        <v>0.925999999999988</v>
      </c>
      <c r="D102" s="2" t="n">
        <f aca="false">EXP(-((B102-$C$9/2)^$C$4))*$C$9</f>
        <v>9.68971181471936E-016</v>
      </c>
      <c r="E102" s="2" t="n">
        <f aca="false">E101+D102</f>
        <v>0.925692440064836</v>
      </c>
      <c r="F102" s="2" t="n">
        <f aca="false">C102/E102</f>
        <v>1.00033224851132</v>
      </c>
    </row>
    <row r="103" customFormat="false" ht="12.8" hidden="false" customHeight="false" outlineLevel="0" collapsed="false">
      <c r="B103" s="2" t="n">
        <f aca="false">$C$9+B102</f>
        <v>1.84</v>
      </c>
      <c r="C103" s="2" t="n">
        <f aca="false">((1+$C$8*(1-EXP(-(B103^$C$4))))/(1+$C$8))*$C$6</f>
        <v>0.925999999999998</v>
      </c>
      <c r="D103" s="2" t="n">
        <f aca="false">EXP(-((B103-$C$9/2)^$C$4))*$C$9</f>
        <v>1.30279690652265E-016</v>
      </c>
      <c r="E103" s="2" t="n">
        <f aca="false">E102+D103</f>
        <v>0.925692440064836</v>
      </c>
      <c r="F103" s="2" t="n">
        <f aca="false">C103/E103</f>
        <v>1.00033224851133</v>
      </c>
    </row>
    <row r="104" customFormat="false" ht="12.8" hidden="false" customHeight="false" outlineLevel="0" collapsed="false">
      <c r="B104" s="2" t="n">
        <f aca="false">$C$9+B103</f>
        <v>1.86</v>
      </c>
      <c r="C104" s="2" t="n">
        <f aca="false">((1+$C$8*(1-EXP(-(B104^$C$4))))/(1+$C$8))*$C$6</f>
        <v>0.926</v>
      </c>
      <c r="D104" s="2" t="n">
        <f aca="false">EXP(-((B104-$C$9/2)^$C$4))*$C$9</f>
        <v>1.57333096431719E-017</v>
      </c>
      <c r="E104" s="2" t="n">
        <f aca="false">E103+D104</f>
        <v>0.925692440064836</v>
      </c>
      <c r="F104" s="2" t="n">
        <f aca="false">C104/E104</f>
        <v>1.00033224851133</v>
      </c>
    </row>
    <row r="105" customFormat="false" ht="12.8" hidden="false" customHeight="false" outlineLevel="0" collapsed="false">
      <c r="B105" s="2" t="n">
        <f aca="false">$C$9+B104</f>
        <v>1.88</v>
      </c>
      <c r="C105" s="2" t="n">
        <f aca="false">((1+$C$8*(1-EXP(-(B105^$C$4))))/(1+$C$8))*$C$6</f>
        <v>0.926</v>
      </c>
      <c r="D105" s="2" t="n">
        <f aca="false">EXP(-((B105-$C$9/2)^$C$4))*$C$9</f>
        <v>1.69899225166939E-018</v>
      </c>
      <c r="E105" s="2" t="n">
        <f aca="false">E104+D105</f>
        <v>0.925692440064836</v>
      </c>
      <c r="F105" s="2" t="n">
        <f aca="false">C105/E105</f>
        <v>1.00033224851133</v>
      </c>
    </row>
    <row r="106" customFormat="false" ht="12.8" hidden="false" customHeight="false" outlineLevel="0" collapsed="false">
      <c r="B106" s="2" t="n">
        <f aca="false">$C$9+B105</f>
        <v>1.9</v>
      </c>
      <c r="C106" s="2" t="n">
        <f aca="false">((1+$C$8*(1-EXP(-(B106^$C$4))))/(1+$C$8))*$C$6</f>
        <v>0.926</v>
      </c>
      <c r="D106" s="2" t="n">
        <f aca="false">EXP(-((B106-$C$9/2)^$C$4))*$C$9</f>
        <v>1.63298361234701E-019</v>
      </c>
      <c r="E106" s="2" t="n">
        <f aca="false">E105+D106</f>
        <v>0.925692440064836</v>
      </c>
      <c r="F106" s="2" t="n">
        <f aca="false">C106/E106</f>
        <v>1.00033224851133</v>
      </c>
    </row>
    <row r="107" customFormat="false" ht="12.8" hidden="false" customHeight="false" outlineLevel="0" collapsed="false">
      <c r="B107" s="2" t="n">
        <f aca="false">$C$9+B106</f>
        <v>1.92</v>
      </c>
      <c r="C107" s="2" t="n">
        <f aca="false">((1+$C$8*(1-EXP(-(B107^$C$4))))/(1+$C$8))*$C$6</f>
        <v>0.926</v>
      </c>
      <c r="D107" s="2" t="n">
        <f aca="false">EXP(-((B107-$C$9/2)^$C$4))*$C$9</f>
        <v>1.39034371904994E-020</v>
      </c>
      <c r="E107" s="2" t="n">
        <f aca="false">E106+D107</f>
        <v>0.925692440064836</v>
      </c>
      <c r="F107" s="2" t="n">
        <f aca="false">C107/E107</f>
        <v>1.00033224851133</v>
      </c>
    </row>
    <row r="108" customFormat="false" ht="12.8" hidden="false" customHeight="false" outlineLevel="0" collapsed="false">
      <c r="B108" s="2" t="n">
        <f aca="false">$C$9+B107</f>
        <v>1.94</v>
      </c>
      <c r="C108" s="2" t="n">
        <f aca="false">((1+$C$8*(1-EXP(-(B108^$C$4))))/(1+$C$8))*$C$6</f>
        <v>0.926</v>
      </c>
      <c r="D108" s="2" t="n">
        <f aca="false">EXP(-((B108-$C$9/2)^$C$4))*$C$9</f>
        <v>1.0434742497529E-021</v>
      </c>
      <c r="E108" s="2" t="n">
        <f aca="false">E107+D108</f>
        <v>0.925692440064836</v>
      </c>
      <c r="F108" s="2" t="n">
        <f aca="false">C108/E108</f>
        <v>1.00033224851133</v>
      </c>
    </row>
    <row r="109" customFormat="false" ht="12.8" hidden="false" customHeight="false" outlineLevel="0" collapsed="false">
      <c r="B109" s="2" t="n">
        <f aca="false">$C$9+B108</f>
        <v>1.96</v>
      </c>
      <c r="C109" s="2" t="n">
        <f aca="false">((1+$C$8*(1-EXP(-(B109^$C$4))))/(1+$C$8))*$C$6</f>
        <v>0.926</v>
      </c>
      <c r="D109" s="2" t="n">
        <f aca="false">EXP(-((B109-$C$9/2)^$C$4))*$C$9</f>
        <v>6.86858212558721E-023</v>
      </c>
      <c r="E109" s="2" t="n">
        <f aca="false">E108+D109</f>
        <v>0.925692440064836</v>
      </c>
      <c r="F109" s="2" t="n">
        <f aca="false">C109/E109</f>
        <v>1.00033224851133</v>
      </c>
    </row>
    <row r="110" customFormat="false" ht="12.8" hidden="false" customHeight="false" outlineLevel="0" collapsed="false">
      <c r="B110" s="2" t="n">
        <f aca="false">$C$9+B109</f>
        <v>1.98</v>
      </c>
      <c r="C110" s="2" t="n">
        <f aca="false">((1+$C$8*(1-EXP(-(B110^$C$4))))/(1+$C$8))*$C$6</f>
        <v>0.926</v>
      </c>
      <c r="D110" s="2" t="n">
        <f aca="false">EXP(-((B110-$C$9/2)^$C$4))*$C$9</f>
        <v>3.94476382674911E-024</v>
      </c>
      <c r="E110" s="2" t="n">
        <f aca="false">E109+D110</f>
        <v>0.925692440064836</v>
      </c>
      <c r="F110" s="2" t="n">
        <f aca="false">C110/E110</f>
        <v>1.00033224851133</v>
      </c>
    </row>
    <row r="111" customFormat="false" ht="12.8" hidden="false" customHeight="false" outlineLevel="0" collapsed="false">
      <c r="B111" s="2" t="n">
        <f aca="false">$C$9+B110</f>
        <v>2</v>
      </c>
      <c r="C111" s="2" t="n">
        <f aca="false">((1+$C$8*(1-EXP(-(B111^$C$4))))/(1+$C$8))*$C$6</f>
        <v>0.926</v>
      </c>
      <c r="D111" s="2" t="n">
        <f aca="false">EXP(-((B111-$C$9/2)^$C$4))*$C$9</f>
        <v>1.96617060845743E-025</v>
      </c>
      <c r="E111" s="2" t="n">
        <f aca="false">E110+D111</f>
        <v>0.925692440064836</v>
      </c>
      <c r="F111" s="2" t="n">
        <f aca="false">C111/E111</f>
        <v>1.00033224851133</v>
      </c>
    </row>
  </sheetData>
  <mergeCells count="1">
    <mergeCell ref="H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2021-04-01T10:43:52Z</dcterms:created>
  <dc:creator/>
  <dc:description/>
  <dc:language>fr-FR</dc:language>
  <cp:lastModifiedBy/>
  <dcterms:modified xsi:type="dcterms:W3CDTF">2021-04-01T12:00:06Z</dcterms:modified>
  <cp:revision>18</cp:revision>
  <dc:subject/>
  <dc:title/>
</cp:coreProperties>
</file>