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6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1.1" sheetId="1" state="visible" r:id="rId2"/>
    <sheet name="Q1.2" sheetId="2" state="visible" r:id="rId3"/>
    <sheet name="Q1.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<sst xmlns="http://schemas.openxmlformats.org/spreadsheetml/2006/main" count="51" uniqueCount="34">
  <si>
    <t xml:space="preserve">Systems</t>
  </si>
  <si>
    <t xml:space="preserve">Exponential lifetime with uptime</t>
  </si>
  <si>
    <t xml:space="preserve">t (years)</t>
  </si>
  <si>
    <t xml:space="preserve">Failures</t>
  </si>
  <si>
    <t xml:space="preserve">CF</t>
  </si>
  <si>
    <t xml:space="preserve">FREX</t>
  </si>
  <si>
    <t xml:space="preserve">Uptime</t>
  </si>
  <si>
    <t xml:space="preserve">Fexp</t>
  </si>
  <si>
    <t xml:space="preserve">T</t>
  </si>
  <si>
    <t xml:space="preserve">Cumulative UT</t>
  </si>
  <si>
    <t xml:space="preserve">Moy</t>
  </si>
  <si>
    <t xml:space="preserve">Residual UT</t>
  </si>
  <si>
    <t xml:space="preserve">Std</t>
  </si>
  <si>
    <t xml:space="preserve">Total UT</t>
  </si>
  <si>
    <t xml:space="preserve">MTBF</t>
  </si>
  <si>
    <t xml:space="preserve">lambda</t>
  </si>
  <si>
    <t xml:space="preserve">Weibull lifetime</t>
  </si>
  <si>
    <t xml:space="preserve">Weibull mixture</t>
  </si>
  <si>
    <t xml:space="preserve">ln(t)</t>
  </si>
  <si>
    <t xml:space="preserve">Yrex</t>
  </si>
  <si>
    <t xml:space="preserve">Fw</t>
  </si>
  <si>
    <t xml:space="preserve">Yw</t>
  </si>
  <si>
    <t xml:space="preserve">t &lt; 5</t>
  </si>
  <si>
    <t xml:space="preserve">t ≥ 5</t>
  </si>
  <si>
    <t xml:space="preserve">beta</t>
  </si>
  <si>
    <t xml:space="preserve">alpha</t>
  </si>
  <si>
    <t xml:space="preserve">A</t>
  </si>
  <si>
    <t xml:space="preserve">YREX ~= 0 = t63 %</t>
  </si>
  <si>
    <t xml:space="preserve">Degradation dynamic</t>
  </si>
  <si>
    <t xml:space="preserve">beta ~= 1</t>
  </si>
  <si>
    <t xml:space="preserve">beta &gt; 1</t>
  </si>
  <si>
    <t xml:space="preserve">Maturity stage</t>
  </si>
  <si>
    <t xml:space="preserve">Ageing</t>
  </si>
  <si>
    <t xml:space="preserve">L(R(t)=0,7)=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</si>
</sst>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E181E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E181E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Weibull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'Q1.2'!$H$3</c:f>
              <c:strCache>
                <c:ptCount val="1"/>
                <c:pt idx="0">
                  <c:v>Yrex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'Q1.2'!$G$4:$G$14</c:f>
              <c:numCache>
                <c:formatCode>General</c:formatCode>
                <c:ptCount val="11"/>
                <c:pt idx="0">
                  <c:v>0</c:v>
                </c:pt>
                <c:pt idx="1">
                  <c:v>0.693147180559945</c:v>
                </c:pt>
                <c:pt idx="2">
                  <c:v>1.09861228866811</c:v>
                </c:pt>
                <c:pt idx="3">
                  <c:v>1.38629436111989</c:v>
                </c:pt>
                <c:pt idx="4">
                  <c:v>1.6094379124341</c:v>
                </c:pt>
                <c:pt idx="5">
                  <c:v>1.79175946922806</c:v>
                </c:pt>
                <c:pt idx="6">
                  <c:v>1.94591014905531</c:v>
                </c:pt>
                <c:pt idx="7">
                  <c:v>2.07944154167984</c:v>
                </c:pt>
                <c:pt idx="8">
                  <c:v>2.19722457733622</c:v>
                </c:pt>
                <c:pt idx="9">
                  <c:v>2.30258509299405</c:v>
                </c:pt>
                <c:pt idx="10">
                  <c:v>2.39789527279837</c:v>
                </c:pt>
              </c:numCache>
            </c:numRef>
          </c:xVal>
          <c:yVal>
            <c:numRef>
              <c:f>'Q1.2'!$H$4:$H$14</c:f>
              <c:numCache>
                <c:formatCode>General</c:formatCode>
                <c:ptCount val="11"/>
                <c:pt idx="0">
                  <c:v>-2.29063176443957</c:v>
                </c:pt>
                <c:pt idx="1">
                  <c:v>-1.64047360994684</c:v>
                </c:pt>
                <c:pt idx="2">
                  <c:v>-1.2517047526388</c:v>
                </c:pt>
                <c:pt idx="3">
                  <c:v>-0.976801943763498</c:v>
                </c:pt>
                <c:pt idx="4">
                  <c:v>-0.905806165760623</c:v>
                </c:pt>
                <c:pt idx="5">
                  <c:v>-0.391860261813874</c:v>
                </c:pt>
                <c:pt idx="6">
                  <c:v>0.0418179688337568</c:v>
                </c:pt>
                <c:pt idx="7">
                  <c:v>0.414839519111576</c:v>
                </c:pt>
                <c:pt idx="8">
                  <c:v>0.746640908070997</c:v>
                </c:pt>
                <c:pt idx="9">
                  <c:v>1.04185289848688</c:v>
                </c:pt>
                <c:pt idx="10">
                  <c:v>1.30532274096324</c:v>
                </c:pt>
              </c:numCache>
            </c:numRef>
          </c:yVal>
          <c:smooth val="0"/>
        </c:ser>
        <c:axId val="85494025"/>
        <c:axId val="58119016"/>
      </c:scatterChart>
      <c:valAx>
        <c:axId val="8549402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119016"/>
        <c:crosses val="autoZero"/>
        <c:crossBetween val="midCat"/>
      </c:valAx>
      <c:valAx>
        <c:axId val="581190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49402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Wibull mixture t &lt; 5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spPr>
              <a:solidFill>
                <a:srgbClr val="004586"/>
              </a:solidFill>
              <a:ln w="28800">
                <a:noFill/>
              </a:ln>
            </c:spPr>
          </c:dPt>
          <c:dLbls>
            <c:numFmt formatCode="General" sourceLinked="1"/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'Q1.2'!$G$4:$G$7</c:f>
              <c:numCache>
                <c:formatCode>General</c:formatCode>
                <c:ptCount val="4"/>
                <c:pt idx="0">
                  <c:v>0</c:v>
                </c:pt>
                <c:pt idx="1">
                  <c:v>0.693147180559945</c:v>
                </c:pt>
                <c:pt idx="2">
                  <c:v>1.09861228866811</c:v>
                </c:pt>
                <c:pt idx="3">
                  <c:v>1.38629436111989</c:v>
                </c:pt>
              </c:numCache>
            </c:numRef>
          </c:xVal>
          <c:yVal>
            <c:numRef>
              <c:f>'Q1.2'!$H$4:$H$7</c:f>
              <c:numCache>
                <c:formatCode>General</c:formatCode>
                <c:ptCount val="4"/>
                <c:pt idx="0">
                  <c:v>-2.29063176443957</c:v>
                </c:pt>
                <c:pt idx="1">
                  <c:v>-1.64047360994684</c:v>
                </c:pt>
                <c:pt idx="2">
                  <c:v>-1.2517047526388</c:v>
                </c:pt>
                <c:pt idx="3">
                  <c:v>-0.976801943763498</c:v>
                </c:pt>
              </c:numCache>
            </c:numRef>
          </c:yVal>
          <c:smooth val="0"/>
        </c:ser>
        <c:axId val="62071071"/>
        <c:axId val="46285205"/>
      </c:scatterChart>
      <c:valAx>
        <c:axId val="6207107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285205"/>
        <c:crosses val="autoZero"/>
        <c:crossBetween val="midCat"/>
      </c:valAx>
      <c:valAx>
        <c:axId val="462852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0710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Weibull mixture t &gt;= 5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Colonne H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1</c:f>
              <c:numCache>
                <c:formatCode>General</c:formatCode>
                <c:ptCount val="7"/>
                <c:pt idx="0">
                  <c:v>1.6094379124341</c:v>
                </c:pt>
                <c:pt idx="1">
                  <c:v>1.79175946922806</c:v>
                </c:pt>
                <c:pt idx="2">
                  <c:v>1.94591014905531</c:v>
                </c:pt>
                <c:pt idx="3">
                  <c:v>2.07944154167984</c:v>
                </c:pt>
                <c:pt idx="4">
                  <c:v>2.19722457733622</c:v>
                </c:pt>
                <c:pt idx="5">
                  <c:v>2.30258509299405</c:v>
                </c:pt>
                <c:pt idx="6">
                  <c:v>2.39789527279837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7"/>
                <c:pt idx="0">
                  <c:v>-0.905806165760623</c:v>
                </c:pt>
                <c:pt idx="1">
                  <c:v>-0.391860261813874</c:v>
                </c:pt>
                <c:pt idx="2">
                  <c:v>0.0418179688337568</c:v>
                </c:pt>
                <c:pt idx="3">
                  <c:v>0.414839519111576</c:v>
                </c:pt>
                <c:pt idx="4">
                  <c:v>0.746640908070997</c:v>
                </c:pt>
                <c:pt idx="5">
                  <c:v>1.04185289848688</c:v>
                </c:pt>
                <c:pt idx="6">
                  <c:v>1.30532274096324</c:v>
                </c:pt>
              </c:numCache>
            </c:numRef>
          </c:yVal>
          <c:smooth val="0"/>
        </c:ser>
        <c:axId val="78093545"/>
        <c:axId val="99228861"/>
      </c:scatterChart>
      <c:valAx>
        <c:axId val="7809354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228861"/>
        <c:crosses val="autoZero"/>
        <c:crossBetween val="midCat"/>
      </c:valAx>
      <c:valAx>
        <c:axId val="992288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0935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585000</xdr:colOff>
      <xdr:row>19</xdr:row>
      <xdr:rowOff>48240</xdr:rowOff>
    </xdr:from>
    <xdr:to>
      <xdr:col>12</xdr:col>
      <xdr:colOff>653400</xdr:colOff>
      <xdr:row>39</xdr:row>
      <xdr:rowOff>38160</xdr:rowOff>
    </xdr:to>
    <xdr:graphicFrame>
      <xdr:nvGraphicFramePr>
        <xdr:cNvPr id="0" name=""/>
        <xdr:cNvGraphicFramePr/>
      </xdr:nvGraphicFramePr>
      <xdr:xfrm>
        <a:off x="4648680" y="3136680"/>
        <a:ext cx="575820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793080</xdr:colOff>
      <xdr:row>16</xdr:row>
      <xdr:rowOff>57960</xdr:rowOff>
    </xdr:from>
    <xdr:to>
      <xdr:col>21</xdr:col>
      <xdr:colOff>48960</xdr:colOff>
      <xdr:row>36</xdr:row>
      <xdr:rowOff>47520</xdr:rowOff>
    </xdr:to>
    <xdr:graphicFrame>
      <xdr:nvGraphicFramePr>
        <xdr:cNvPr id="1" name=""/>
        <xdr:cNvGraphicFramePr/>
      </xdr:nvGraphicFramePr>
      <xdr:xfrm>
        <a:off x="11359440" y="2658600"/>
        <a:ext cx="575820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802800</xdr:colOff>
      <xdr:row>37</xdr:row>
      <xdr:rowOff>37800</xdr:rowOff>
    </xdr:from>
    <xdr:to>
      <xdr:col>21</xdr:col>
      <xdr:colOff>59040</xdr:colOff>
      <xdr:row>57</xdr:row>
      <xdr:rowOff>27360</xdr:rowOff>
    </xdr:to>
    <xdr:graphicFrame>
      <xdr:nvGraphicFramePr>
        <xdr:cNvPr id="2" name=""/>
        <xdr:cNvGraphicFramePr/>
      </xdr:nvGraphicFramePr>
      <xdr:xfrm>
        <a:off x="11369160" y="6052320"/>
        <a:ext cx="575856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J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B3" s="1" t="s">
        <v>0</v>
      </c>
      <c r="C3" s="1" t="n">
        <v>800</v>
      </c>
      <c r="H3" s="2" t="s">
        <v>1</v>
      </c>
      <c r="I3" s="2"/>
      <c r="J3" s="2"/>
    </row>
    <row r="4" customFormat="false" ht="12.8" hidden="false" customHeight="false" outlineLevel="0" collapsed="false">
      <c r="B4" s="1" t="s">
        <v>2</v>
      </c>
      <c r="C4" s="1" t="s">
        <v>3</v>
      </c>
      <c r="D4" s="1" t="s">
        <v>4</v>
      </c>
      <c r="E4" s="1" t="s">
        <v>5</v>
      </c>
      <c r="H4" s="1" t="s">
        <v>6</v>
      </c>
      <c r="I4" s="1" t="s">
        <v>7</v>
      </c>
      <c r="J4" s="1" t="s">
        <v>8</v>
      </c>
    </row>
    <row r="5" customFormat="false" ht="12.8" hidden="false" customHeight="false" outlineLevel="0" collapsed="false">
      <c r="B5" s="1" t="n">
        <v>1</v>
      </c>
      <c r="C5" s="1" t="n">
        <v>77</v>
      </c>
      <c r="D5" s="1" t="n">
        <f aca="false">C5</f>
        <v>77</v>
      </c>
      <c r="E5" s="3" t="n">
        <f aca="false">D5/$C$3</f>
        <v>0.09625</v>
      </c>
      <c r="H5" s="1" t="n">
        <f aca="false">B5*C5</f>
        <v>77</v>
      </c>
      <c r="I5" s="1" t="n">
        <f aca="false">1-EXP(-$H$20*B5)</f>
        <v>0.15077581816888</v>
      </c>
      <c r="J5" s="1" t="n">
        <f aca="false">I5/E5</f>
        <v>1.5665020069494</v>
      </c>
    </row>
    <row r="6" customFormat="false" ht="12.8" hidden="false" customHeight="false" outlineLevel="0" collapsed="false">
      <c r="B6" s="1" t="n">
        <v>2</v>
      </c>
      <c r="C6" s="1" t="n">
        <v>64</v>
      </c>
      <c r="D6" s="1" t="n">
        <f aca="false">D5+C6</f>
        <v>141</v>
      </c>
      <c r="E6" s="3" t="n">
        <f aca="false">D6/$C$3</f>
        <v>0.17625</v>
      </c>
      <c r="H6" s="1" t="n">
        <f aca="false">B6*C6</f>
        <v>128</v>
      </c>
      <c r="I6" s="1" t="n">
        <f aca="false">1-EXP(-$H$20*B6)</f>
        <v>0.278818288993265</v>
      </c>
      <c r="J6" s="1" t="n">
        <f aca="false">I6/E6</f>
        <v>1.58194773896888</v>
      </c>
    </row>
    <row r="7" customFormat="false" ht="12.8" hidden="false" customHeight="false" outlineLevel="0" collapsed="false">
      <c r="B7" s="1" t="n">
        <v>3</v>
      </c>
      <c r="C7" s="1" t="n">
        <v>58</v>
      </c>
      <c r="D7" s="1" t="n">
        <f aca="false">D6+C7</f>
        <v>199</v>
      </c>
      <c r="E7" s="3" t="n">
        <f aca="false">D7/$C$3</f>
        <v>0.24875</v>
      </c>
      <c r="H7" s="1" t="n">
        <f aca="false">B7*C7</f>
        <v>174</v>
      </c>
      <c r="I7" s="1" t="n">
        <f aca="false">1-EXP(-$H$20*B7)</f>
        <v>0.387555051518738</v>
      </c>
      <c r="J7" s="1" t="n">
        <f aca="false">I7/E7</f>
        <v>1.55801025736176</v>
      </c>
    </row>
    <row r="8" customFormat="false" ht="12.8" hidden="false" customHeight="false" outlineLevel="0" collapsed="false">
      <c r="B8" s="1" t="n">
        <v>4</v>
      </c>
      <c r="C8" s="1" t="n">
        <v>52</v>
      </c>
      <c r="D8" s="1" t="n">
        <f aca="false">D7+C8</f>
        <v>251</v>
      </c>
      <c r="E8" s="3" t="n">
        <f aca="false">D8/$C$3</f>
        <v>0.31375</v>
      </c>
      <c r="H8" s="1" t="n">
        <f aca="false">B8*C8</f>
        <v>208</v>
      </c>
      <c r="I8" s="1" t="n">
        <f aca="false">1-EXP(-$H$20*B8)</f>
        <v>0.479896939709398</v>
      </c>
      <c r="J8" s="1" t="n">
        <f aca="false">I8/E8</f>
        <v>1.52955199907378</v>
      </c>
    </row>
    <row r="9" customFormat="false" ht="12.8" hidden="false" customHeight="false" outlineLevel="0" collapsed="false">
      <c r="B9" s="1" t="n">
        <v>5</v>
      </c>
      <c r="C9" s="1" t="n">
        <v>15</v>
      </c>
      <c r="D9" s="1" t="n">
        <f aca="false">D8+C9</f>
        <v>266</v>
      </c>
      <c r="E9" s="3" t="n">
        <f aca="false">D9/$C$3</f>
        <v>0.3325</v>
      </c>
      <c r="H9" s="1" t="n">
        <f aca="false">B9*C9</f>
        <v>75</v>
      </c>
      <c r="I9" s="1" t="n">
        <f aca="false">1-EXP(-$H$20*B9)</f>
        <v>0.558315904156851</v>
      </c>
      <c r="J9" s="1" t="n">
        <f aca="false">I9/E9</f>
        <v>1.67914557641158</v>
      </c>
    </row>
    <row r="10" customFormat="false" ht="12.8" hidden="false" customHeight="false" outlineLevel="0" collapsed="false">
      <c r="B10" s="1" t="n">
        <v>6</v>
      </c>
      <c r="C10" s="1" t="n">
        <v>127</v>
      </c>
      <c r="D10" s="1" t="n">
        <f aca="false">D9+C10</f>
        <v>393</v>
      </c>
      <c r="E10" s="3" t="n">
        <f aca="false">D10/$C$3</f>
        <v>0.49125</v>
      </c>
      <c r="H10" s="1" t="n">
        <f aca="false">B10*C10</f>
        <v>762</v>
      </c>
      <c r="I10" s="1" t="n">
        <f aca="false">1-EXP(-$H$20*B10)</f>
        <v>0.624911185079784</v>
      </c>
      <c r="J10" s="1" t="n">
        <f aca="false">I10/E10</f>
        <v>1.27208383731254</v>
      </c>
    </row>
    <row r="11" customFormat="false" ht="12.8" hidden="false" customHeight="false" outlineLevel="0" collapsed="false">
      <c r="B11" s="1" t="n">
        <v>7</v>
      </c>
      <c r="C11" s="1" t="n">
        <v>125</v>
      </c>
      <c r="D11" s="1" t="n">
        <f aca="false">D10+C11</f>
        <v>518</v>
      </c>
      <c r="E11" s="3" t="n">
        <f aca="false">D11/$C$3</f>
        <v>0.6475</v>
      </c>
      <c r="H11" s="1" t="n">
        <f aca="false">B11*C11</f>
        <v>875</v>
      </c>
      <c r="I11" s="1" t="n">
        <f aca="false">1-EXP(-$H$20*B11)</f>
        <v>0.681465508035375</v>
      </c>
      <c r="J11" s="1" t="n">
        <f aca="false">I11/E11</f>
        <v>1.05245638306622</v>
      </c>
    </row>
    <row r="12" customFormat="false" ht="12.8" hidden="false" customHeight="false" outlineLevel="0" collapsed="false">
      <c r="B12" s="1" t="n">
        <v>8</v>
      </c>
      <c r="C12" s="1" t="n">
        <v>106</v>
      </c>
      <c r="D12" s="1" t="n">
        <f aca="false">D11+C12</f>
        <v>624</v>
      </c>
      <c r="E12" s="3" t="n">
        <f aca="false">D12/$C$3</f>
        <v>0.78</v>
      </c>
      <c r="H12" s="1" t="n">
        <f aca="false">B12*C12</f>
        <v>848</v>
      </c>
      <c r="I12" s="1" t="n">
        <f aca="false">1-EXP(-$H$20*B12)</f>
        <v>0.72949280667635</v>
      </c>
      <c r="J12" s="1" t="n">
        <f aca="false">I12/E12</f>
        <v>0.935247188046602</v>
      </c>
    </row>
    <row r="13" customFormat="false" ht="12.8" hidden="false" customHeight="false" outlineLevel="0" collapsed="false">
      <c r="B13" s="1" t="n">
        <v>9</v>
      </c>
      <c r="C13" s="1" t="n">
        <v>79</v>
      </c>
      <c r="D13" s="1" t="n">
        <f aca="false">D12+C13</f>
        <v>703</v>
      </c>
      <c r="E13" s="3" t="n">
        <f aca="false">D13/$C$3</f>
        <v>0.87875</v>
      </c>
      <c r="H13" s="1" t="n">
        <f aca="false">B13*C13</f>
        <v>711</v>
      </c>
      <c r="I13" s="1" t="n">
        <f aca="false">1-EXP(-$H$20*B13)</f>
        <v>0.770278750070291</v>
      </c>
      <c r="J13" s="1" t="n">
        <f aca="false">I13/E13</f>
        <v>0.87656187774713</v>
      </c>
    </row>
    <row r="14" customFormat="false" ht="12.8" hidden="false" customHeight="false" outlineLevel="0" collapsed="false">
      <c r="B14" s="1" t="n">
        <v>10</v>
      </c>
      <c r="C14" s="1" t="n">
        <v>50</v>
      </c>
      <c r="D14" s="1" t="n">
        <f aca="false">D13+C14</f>
        <v>753</v>
      </c>
      <c r="E14" s="3" t="n">
        <f aca="false">D14/$C$3</f>
        <v>0.94125</v>
      </c>
      <c r="H14" s="1" t="n">
        <f aca="false">B14*C14</f>
        <v>500</v>
      </c>
      <c r="I14" s="1" t="n">
        <f aca="false">1-EXP(-$H$20*B14)</f>
        <v>0.80491515947922</v>
      </c>
      <c r="J14" s="1" t="n">
        <f aca="false">I14/E14</f>
        <v>0.85515554791949</v>
      </c>
    </row>
    <row r="15" customFormat="false" ht="12.8" hidden="false" customHeight="false" outlineLevel="0" collapsed="false">
      <c r="B15" s="1" t="n">
        <v>11</v>
      </c>
      <c r="C15" s="1" t="n">
        <v>27</v>
      </c>
      <c r="D15" s="1" t="n">
        <f aca="false">D14+C15</f>
        <v>780</v>
      </c>
      <c r="E15" s="3" t="n">
        <f aca="false">D15/$C$3</f>
        <v>0.975</v>
      </c>
      <c r="H15" s="1" t="n">
        <f aca="false">B15*C15</f>
        <v>297</v>
      </c>
      <c r="I15" s="1" t="n">
        <f aca="false">1-EXP(-$H$20*B15)</f>
        <v>0.834329235921086</v>
      </c>
      <c r="J15" s="1" t="n">
        <f aca="false">I15/E15</f>
        <v>0.855722293252396</v>
      </c>
    </row>
    <row r="16" customFormat="false" ht="12.8" hidden="false" customHeight="false" outlineLevel="0" collapsed="false">
      <c r="G16" s="1" t="s">
        <v>9</v>
      </c>
      <c r="H16" s="1" t="n">
        <f aca="false">SUM(H5:H15)</f>
        <v>4655</v>
      </c>
      <c r="I16" s="1" t="s">
        <v>10</v>
      </c>
      <c r="J16" s="1" t="n">
        <f aca="false">AVERAGE(J5:J15)</f>
        <v>1.25112588237362</v>
      </c>
    </row>
    <row r="17" customFormat="false" ht="12.8" hidden="false" customHeight="false" outlineLevel="0" collapsed="false">
      <c r="G17" s="1" t="s">
        <v>11</v>
      </c>
      <c r="H17" s="1" t="n">
        <f aca="false">(C3-D15)*(B15+1)</f>
        <v>240</v>
      </c>
      <c r="I17" s="1" t="s">
        <v>12</v>
      </c>
      <c r="J17" s="1" t="n">
        <f aca="false">_xlfn.STDEV.S(J5:J15)</f>
        <v>0.34013644825129</v>
      </c>
    </row>
    <row r="18" customFormat="false" ht="12.8" hidden="false" customHeight="false" outlineLevel="0" collapsed="false">
      <c r="G18" s="1" t="s">
        <v>13</v>
      </c>
      <c r="H18" s="1" t="n">
        <f aca="false">H16+H17</f>
        <v>4895</v>
      </c>
    </row>
    <row r="19" customFormat="false" ht="12.8" hidden="false" customHeight="false" outlineLevel="0" collapsed="false">
      <c r="G19" s="4" t="s">
        <v>14</v>
      </c>
      <c r="H19" s="4" t="n">
        <f aca="false">H18/C3</f>
        <v>6.11875</v>
      </c>
    </row>
    <row r="20" customFormat="false" ht="12.8" hidden="false" customHeight="false" outlineLevel="0" collapsed="false">
      <c r="G20" s="4" t="s">
        <v>15</v>
      </c>
      <c r="H20" s="4" t="n">
        <f aca="false">1/H19</f>
        <v>0.163432073544433</v>
      </c>
    </row>
  </sheetData>
  <mergeCells count="1">
    <mergeCell ref="H3:J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T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B2" s="1" t="s">
        <v>0</v>
      </c>
      <c r="C2" s="1" t="n">
        <v>800</v>
      </c>
      <c r="G2" s="2" t="s">
        <v>16</v>
      </c>
      <c r="H2" s="2"/>
      <c r="I2" s="2"/>
      <c r="J2" s="2"/>
      <c r="K2" s="2"/>
      <c r="O2" s="2" t="s">
        <v>17</v>
      </c>
      <c r="P2" s="2"/>
      <c r="Q2" s="2"/>
      <c r="R2" s="2"/>
      <c r="S2" s="2"/>
      <c r="T2" s="2"/>
    </row>
    <row r="3" customFormat="false" ht="12.8" hidden="false" customHeight="false" outlineLevel="0" collapsed="false">
      <c r="B3" s="1" t="s">
        <v>2</v>
      </c>
      <c r="C3" s="1" t="s">
        <v>3</v>
      </c>
      <c r="D3" s="1" t="s">
        <v>4</v>
      </c>
      <c r="E3" s="1" t="s">
        <v>5</v>
      </c>
      <c r="G3" s="1" t="s">
        <v>18</v>
      </c>
      <c r="H3" s="1" t="s">
        <v>19</v>
      </c>
      <c r="I3" s="1" t="s">
        <v>20</v>
      </c>
      <c r="J3" s="1" t="s">
        <v>21</v>
      </c>
      <c r="K3" s="1" t="s">
        <v>8</v>
      </c>
    </row>
    <row r="4" customFormat="false" ht="12.8" hidden="false" customHeight="false" outlineLevel="0" collapsed="false">
      <c r="B4" s="1" t="n">
        <v>1</v>
      </c>
      <c r="C4" s="1" t="n">
        <v>77</v>
      </c>
      <c r="D4" s="1" t="n">
        <f aca="false">C4</f>
        <v>77</v>
      </c>
      <c r="E4" s="3" t="n">
        <f aca="false">D4/$C$2</f>
        <v>0.09625</v>
      </c>
      <c r="G4" s="1" t="n">
        <f aca="false">LN(B4)</f>
        <v>0</v>
      </c>
      <c r="H4" s="1" t="n">
        <f aca="false">LN(-LN(1-E4))</f>
        <v>-2.29063176443957</v>
      </c>
      <c r="I4" s="1" t="n">
        <f aca="false">1-EXP(-((B4/$H$16)^$H$15))</f>
        <v>0.0628453733035015</v>
      </c>
      <c r="J4" s="1" t="n">
        <f aca="false">LN(-LN(1-I4))</f>
        <v>-2.7348</v>
      </c>
      <c r="K4" s="1" t="n">
        <f aca="false">ABS(H4/J4)</f>
        <v>0.83758657468172</v>
      </c>
      <c r="P4" s="1" t="s">
        <v>22</v>
      </c>
      <c r="Q4" s="1" t="s">
        <v>23</v>
      </c>
    </row>
    <row r="5" customFormat="false" ht="12.8" hidden="false" customHeight="false" outlineLevel="0" collapsed="false">
      <c r="B5" s="1" t="n">
        <v>2</v>
      </c>
      <c r="C5" s="1" t="n">
        <v>64</v>
      </c>
      <c r="D5" s="1" t="n">
        <f aca="false">D4+C5</f>
        <v>141</v>
      </c>
      <c r="E5" s="3" t="n">
        <f aca="false">D5/$C$2</f>
        <v>0.17625</v>
      </c>
      <c r="G5" s="1" t="n">
        <f aca="false">LN(B5)</f>
        <v>0.693147180559945</v>
      </c>
      <c r="H5" s="1" t="n">
        <f aca="false">LN(-LN(1-E5))</f>
        <v>-1.64047360994684</v>
      </c>
      <c r="I5" s="1" t="n">
        <f aca="false">1-EXP(-((B5/$H$16)^$H$15))</f>
        <v>0.167253188530415</v>
      </c>
      <c r="J5" s="1" t="n">
        <f aca="false">LN(-LN(1-I5))</f>
        <v>-1.69812907675455</v>
      </c>
      <c r="K5" s="1" t="n">
        <f aca="false">ABS(H5/J5)</f>
        <v>0.966047653504708</v>
      </c>
      <c r="O5" s="1" t="s">
        <v>24</v>
      </c>
      <c r="P5" s="1" t="n">
        <f aca="false">0.9477</f>
        <v>0.9477</v>
      </c>
      <c r="Q5" s="1" t="n">
        <f aca="false">2.8056</f>
        <v>2.8056</v>
      </c>
    </row>
    <row r="6" customFormat="false" ht="12.8" hidden="false" customHeight="false" outlineLevel="0" collapsed="false">
      <c r="B6" s="1" t="n">
        <v>3</v>
      </c>
      <c r="C6" s="1" t="n">
        <v>58</v>
      </c>
      <c r="D6" s="1" t="n">
        <f aca="false">D5+C6</f>
        <v>199</v>
      </c>
      <c r="E6" s="3" t="n">
        <f aca="false">D6/$C$2</f>
        <v>0.24875</v>
      </c>
      <c r="G6" s="1" t="n">
        <f aca="false">LN(B6)</f>
        <v>1.09861228866811</v>
      </c>
      <c r="H6" s="1" t="n">
        <f aca="false">LN(-LN(1-E6))</f>
        <v>-1.2517047526388</v>
      </c>
      <c r="I6" s="1" t="n">
        <f aca="false">1-EXP(-((B6/$H$16)^$H$15))</f>
        <v>0.285119742133672</v>
      </c>
      <c r="J6" s="1" t="n">
        <f aca="false">LN(-LN(1-I6))</f>
        <v>-1.09171546106798</v>
      </c>
      <c r="K6" s="1" t="n">
        <f aca="false">ABS(H6/J6)</f>
        <v>1.14654852594495</v>
      </c>
      <c r="O6" s="1" t="s">
        <v>25</v>
      </c>
      <c r="P6" s="1" t="n">
        <f aca="false">EXP(2.2929/P5)</f>
        <v>11.2395244016251</v>
      </c>
      <c r="Q6" s="1" t="n">
        <f aca="false">EXP(5.4194/Q5)</f>
        <v>6.90079571898974</v>
      </c>
    </row>
    <row r="7" customFormat="false" ht="12.8" hidden="false" customHeight="false" outlineLevel="0" collapsed="false">
      <c r="B7" s="1" t="n">
        <v>4</v>
      </c>
      <c r="C7" s="1" t="n">
        <v>52</v>
      </c>
      <c r="D7" s="1" t="n">
        <f aca="false">D6+C7</f>
        <v>251</v>
      </c>
      <c r="E7" s="3" t="n">
        <f aca="false">D7/$C$2</f>
        <v>0.31375</v>
      </c>
      <c r="G7" s="1" t="n">
        <f aca="false">LN(B7)</f>
        <v>1.38629436111989</v>
      </c>
      <c r="H7" s="1" t="n">
        <f aca="false">LN(-LN(1-E7))</f>
        <v>-0.976801943763498</v>
      </c>
      <c r="I7" s="1" t="n">
        <f aca="false">1-EXP(-((B7/$H$16)^$H$15))</f>
        <v>0.403155241313285</v>
      </c>
      <c r="J7" s="1" t="n">
        <f aca="false">LN(-LN(1-I7))</f>
        <v>-0.661458153509091</v>
      </c>
      <c r="K7" s="1" t="n">
        <f aca="false">ABS(H7/J7)</f>
        <v>1.47674034794413</v>
      </c>
      <c r="O7" s="1" t="s">
        <v>26</v>
      </c>
      <c r="P7" s="1" t="n">
        <f aca="false">1.0234</f>
        <v>1.0234</v>
      </c>
      <c r="Q7" s="1" t="n">
        <f aca="false">0.8905</f>
        <v>0.8905</v>
      </c>
    </row>
    <row r="8" customFormat="false" ht="12.8" hidden="false" customHeight="false" outlineLevel="0" collapsed="false">
      <c r="B8" s="1" t="n">
        <v>5</v>
      </c>
      <c r="C8" s="1" t="n">
        <v>15</v>
      </c>
      <c r="D8" s="1" t="n">
        <f aca="false">D7+C8</f>
        <v>266</v>
      </c>
      <c r="E8" s="3" t="n">
        <f aca="false">D8/$C$2</f>
        <v>0.3325</v>
      </c>
      <c r="G8" s="1" t="n">
        <f aca="false">LN(B8)</f>
        <v>1.6094379124341</v>
      </c>
      <c r="H8" s="1" t="n">
        <f aca="false">LN(-LN(1-E8))</f>
        <v>-0.905806165760623</v>
      </c>
      <c r="I8" s="1" t="n">
        <f aca="false">1-EXP(-((B8/$H$16)^$H$15))</f>
        <v>0.513520926704969</v>
      </c>
      <c r="J8" s="1" t="n">
        <f aca="false">LN(-LN(1-I8))</f>
        <v>-0.327724658163559</v>
      </c>
      <c r="K8" s="1" t="n">
        <f aca="false">ABS(H8/J8)</f>
        <v>2.76392435905313</v>
      </c>
      <c r="O8" s="4" t="s">
        <v>14</v>
      </c>
      <c r="P8" s="4" t="n">
        <f aca="false">P6*P7</f>
        <v>11.5025292726231</v>
      </c>
      <c r="Q8" s="4" t="n">
        <f aca="false">Q6*Q7</f>
        <v>6.14515858776036</v>
      </c>
    </row>
    <row r="9" customFormat="false" ht="12.8" hidden="false" customHeight="false" outlineLevel="0" collapsed="false">
      <c r="B9" s="1" t="n">
        <v>6</v>
      </c>
      <c r="C9" s="1" t="n">
        <v>127</v>
      </c>
      <c r="D9" s="1" t="n">
        <f aca="false">D8+C9</f>
        <v>393</v>
      </c>
      <c r="E9" s="3" t="n">
        <f aca="false">D9/$C$2</f>
        <v>0.49125</v>
      </c>
      <c r="G9" s="1" t="n">
        <f aca="false">LN(B9)</f>
        <v>1.79175946922806</v>
      </c>
      <c r="H9" s="1" t="n">
        <f aca="false">LN(-LN(1-E9))</f>
        <v>-0.391860261813874</v>
      </c>
      <c r="I9" s="1" t="n">
        <f aca="false">1-EXP(-((B9/$H$16)^$H$15))</f>
        <v>0.611880887116963</v>
      </c>
      <c r="J9" s="1" t="n">
        <f aca="false">LN(-LN(1-I9))</f>
        <v>-0.0550445378225207</v>
      </c>
      <c r="K9" s="1" t="n">
        <f aca="false">ABS(H9/J9)</f>
        <v>7.11896724571189</v>
      </c>
      <c r="O9" s="1" t="s">
        <v>10</v>
      </c>
      <c r="P9" s="1" t="n">
        <f aca="false">AVERAGE(K4:K7)</f>
        <v>1.10673077551888</v>
      </c>
      <c r="Q9" s="1" t="n">
        <f aca="false">AVERAGE(K8:K9,K11:K14)</f>
        <v>2.55753721587935</v>
      </c>
    </row>
    <row r="10" customFormat="false" ht="12.8" hidden="false" customHeight="false" outlineLevel="0" collapsed="false">
      <c r="B10" s="1" t="n">
        <v>7</v>
      </c>
      <c r="C10" s="1" t="n">
        <v>125</v>
      </c>
      <c r="D10" s="1" t="n">
        <f aca="false">D9+C10</f>
        <v>518</v>
      </c>
      <c r="E10" s="3" t="n">
        <f aca="false">D10/$C$2</f>
        <v>0.6475</v>
      </c>
      <c r="G10" s="4" t="n">
        <f aca="false">LN(B10)</f>
        <v>1.94591014905531</v>
      </c>
      <c r="H10" s="4" t="n">
        <f aca="false">LN(-LN(1-E10))</f>
        <v>0.0418179688337568</v>
      </c>
      <c r="I10" s="4" t="n">
        <f aca="false">1-EXP(-((B10/$H$16)^$H$15))</f>
        <v>0.696339757248587</v>
      </c>
      <c r="J10" s="4" t="n">
        <f aca="false">LN(-LN(1-I10))</f>
        <v>0.175503218927127</v>
      </c>
      <c r="K10" s="4" t="n">
        <f aca="false">ABS(H10/J10)</f>
        <v>0.238274654387511</v>
      </c>
      <c r="L10" s="5" t="s">
        <v>27</v>
      </c>
      <c r="M10" s="5"/>
      <c r="O10" s="1" t="s">
        <v>12</v>
      </c>
      <c r="P10" s="1" t="n">
        <f aca="false">_xlfn.STDEV.S(K4:K7)</f>
        <v>0.277322242526174</v>
      </c>
      <c r="Q10" s="1" t="n">
        <f aca="false">_xlfn.STDEV.S(K8:K9,K11:K14)</f>
        <v>2.30819467969579</v>
      </c>
    </row>
    <row r="11" customFormat="false" ht="12.8" hidden="false" customHeight="false" outlineLevel="0" collapsed="false">
      <c r="B11" s="1" t="n">
        <v>8</v>
      </c>
      <c r="C11" s="1" t="n">
        <v>106</v>
      </c>
      <c r="D11" s="1" t="n">
        <f aca="false">D10+C11</f>
        <v>624</v>
      </c>
      <c r="E11" s="3" t="n">
        <f aca="false">D11/$C$2</f>
        <v>0.78</v>
      </c>
      <c r="G11" s="1" t="n">
        <f aca="false">LN(B11)</f>
        <v>2.07944154167984</v>
      </c>
      <c r="H11" s="1" t="n">
        <f aca="false">LN(-LN(1-E11))</f>
        <v>0.414839519111576</v>
      </c>
      <c r="I11" s="1" t="n">
        <f aca="false">1-EXP(-((B11/$H$16)^$H$15))</f>
        <v>0.76666988503163</v>
      </c>
      <c r="J11" s="1" t="n">
        <f aca="false">LN(-LN(1-I11))</f>
        <v>0.375212769736363</v>
      </c>
      <c r="K11" s="1" t="n">
        <f aca="false">ABS(H11/J11)</f>
        <v>1.10561140923604</v>
      </c>
    </row>
    <row r="12" customFormat="false" ht="12.8" hidden="false" customHeight="false" outlineLevel="0" collapsed="false">
      <c r="B12" s="1" t="n">
        <v>9</v>
      </c>
      <c r="C12" s="1" t="n">
        <v>79</v>
      </c>
      <c r="D12" s="1" t="n">
        <f aca="false">D11+C12</f>
        <v>703</v>
      </c>
      <c r="E12" s="3" t="n">
        <f aca="false">D12/$C$2</f>
        <v>0.87875</v>
      </c>
      <c r="G12" s="1" t="n">
        <f aca="false">LN(B12)</f>
        <v>2.19722457733622</v>
      </c>
      <c r="H12" s="1" t="n">
        <f aca="false">LN(-LN(1-E12))</f>
        <v>0.746640908070997</v>
      </c>
      <c r="I12" s="1" t="n">
        <f aca="false">1-EXP(-((B12/$H$16)^$H$15))</f>
        <v>0.823710473980836</v>
      </c>
      <c r="J12" s="1" t="n">
        <f aca="false">LN(-LN(1-I12))</f>
        <v>0.55136907786405</v>
      </c>
      <c r="K12" s="1" t="n">
        <f aca="false">ABS(H12/J12)</f>
        <v>1.35415810941631</v>
      </c>
      <c r="O12" s="6" t="s">
        <v>28</v>
      </c>
      <c r="P12" s="6"/>
      <c r="Q12" s="6"/>
    </row>
    <row r="13" customFormat="false" ht="12.8" hidden="false" customHeight="false" outlineLevel="0" collapsed="false">
      <c r="B13" s="1" t="n">
        <v>10</v>
      </c>
      <c r="C13" s="1" t="n">
        <v>50</v>
      </c>
      <c r="D13" s="1" t="n">
        <f aca="false">D12+C13</f>
        <v>753</v>
      </c>
      <c r="E13" s="3" t="n">
        <f aca="false">D13/$C$2</f>
        <v>0.94125</v>
      </c>
      <c r="G13" s="1" t="n">
        <f aca="false">LN(B13)</f>
        <v>2.30258509299405</v>
      </c>
      <c r="H13" s="1" t="n">
        <f aca="false">LN(-LN(1-E13))</f>
        <v>1.04185289848688</v>
      </c>
      <c r="I13" s="1" t="n">
        <f aca="false">1-EXP(-((B13/$H$16)^$H$15))</f>
        <v>0.868907106955182</v>
      </c>
      <c r="J13" s="1" t="n">
        <f aca="false">LN(-LN(1-I13))</f>
        <v>0.708946265081895</v>
      </c>
      <c r="K13" s="1" t="n">
        <f aca="false">ABS(H13/J13)</f>
        <v>1.46957950101695</v>
      </c>
      <c r="O13" s="1" t="s">
        <v>22</v>
      </c>
      <c r="P13" s="1"/>
      <c r="Q13" s="7" t="s">
        <v>23</v>
      </c>
    </row>
    <row r="14" customFormat="false" ht="12.8" hidden="false" customHeight="false" outlineLevel="0" collapsed="false">
      <c r="B14" s="1" t="n">
        <v>11</v>
      </c>
      <c r="C14" s="1" t="n">
        <v>27</v>
      </c>
      <c r="D14" s="1" t="n">
        <f aca="false">D13+C14</f>
        <v>780</v>
      </c>
      <c r="E14" s="3" t="n">
        <f aca="false">D14/$C$2</f>
        <v>0.975</v>
      </c>
      <c r="G14" s="1" t="n">
        <f aca="false">LN(B14)</f>
        <v>2.39789527279837</v>
      </c>
      <c r="H14" s="1" t="n">
        <f aca="false">LN(-LN(1-E14))</f>
        <v>1.30532274096324</v>
      </c>
      <c r="I14" s="1" t="n">
        <f aca="false">1-EXP(-((B14/$H$16)^$H$15))</f>
        <v>0.903974414630172</v>
      </c>
      <c r="J14" s="1" t="n">
        <f aca="false">LN(-LN(1-I14))</f>
        <v>0.851492169997243</v>
      </c>
      <c r="K14" s="1" t="n">
        <f aca="false">ABS(H14/J14)</f>
        <v>1.53298267084178</v>
      </c>
      <c r="O14" s="1" t="s">
        <v>29</v>
      </c>
      <c r="Q14" s="7" t="s">
        <v>30</v>
      </c>
    </row>
    <row r="15" customFormat="false" ht="12.8" hidden="false" customHeight="false" outlineLevel="0" collapsed="false">
      <c r="G15" s="1" t="s">
        <v>24</v>
      </c>
      <c r="H15" s="1" t="n">
        <f aca="false">1.4956</f>
        <v>1.4956</v>
      </c>
      <c r="J15" s="1" t="s">
        <v>10</v>
      </c>
      <c r="K15" s="1" t="n">
        <f aca="false">AVERAGE(K4:K9,K11:K14)</f>
        <v>1.97721463973516</v>
      </c>
      <c r="O15" s="8" t="s">
        <v>31</v>
      </c>
      <c r="P15" s="5"/>
      <c r="Q15" s="9" t="s">
        <v>32</v>
      </c>
    </row>
    <row r="16" customFormat="false" ht="12.8" hidden="false" customHeight="false" outlineLevel="0" collapsed="false">
      <c r="G16" s="1" t="s">
        <v>25</v>
      </c>
      <c r="H16" s="1" t="n">
        <f aca="false">EXP(2.7348/H15)</f>
        <v>6.22493989640921</v>
      </c>
      <c r="J16" s="1" t="s">
        <v>12</v>
      </c>
      <c r="K16" s="1" t="n">
        <f aca="false">_xlfn.STDEV.S(K4:K9,K11:K14)</f>
        <v>1.88329352940883</v>
      </c>
    </row>
    <row r="17" customFormat="false" ht="12.8" hidden="false" customHeight="false" outlineLevel="0" collapsed="false">
      <c r="G17" s="1" t="s">
        <v>26</v>
      </c>
      <c r="H17" s="1" t="n">
        <f aca="false">0.9027</f>
        <v>0.9027</v>
      </c>
    </row>
    <row r="18" customFormat="false" ht="12.8" hidden="false" customHeight="false" outlineLevel="0" collapsed="false">
      <c r="G18" s="4" t="s">
        <v>14</v>
      </c>
      <c r="H18" s="4" t="n">
        <f aca="false">H16*H17</f>
        <v>5.6192532444886</v>
      </c>
    </row>
  </sheetData>
  <mergeCells count="3">
    <mergeCell ref="G2:K2"/>
    <mergeCell ref="O2:T2"/>
    <mergeCell ref="O12:Q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B2" s="10" t="s">
        <v>33</v>
      </c>
      <c r="C2" s="10" t="n">
        <f aca="false">'Q1.2'!P6*((LN(1/0.7))^(1/'Q1.2'!P5))</f>
        <v>3.78714683914684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2021-03-30T10:40:41Z</dcterms:created>
  <dc:creator/>
  <dc:description/>
  <dc:language>fr-FR</dc:language>
  <cp:lastModifiedBy/>
  <dcterms:modified xsi:type="dcterms:W3CDTF">2021-03-30T12:31:11Z</dcterms:modified>
  <cp:revision>7</cp:revision>
  <dc:subject/>
  <dc:title/>
</cp:coreProperties>
</file>