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filterPrivacy="1"/>
  <xr:revisionPtr revIDLastSave="0" documentId="13_ncr:1_{A41DAF9B-FA3C-A040-8FC8-3086E08320C4}" xr6:coauthVersionLast="47" xr6:coauthVersionMax="47" xr10:uidLastSave="{00000000-0000-0000-0000-000000000000}"/>
  <bookViews>
    <workbookView xWindow="33760" yWindow="100" windowWidth="29160" windowHeight="16740" xr2:uid="{00000000-000D-0000-FFFF-FFFF00000000}"/>
  </bookViews>
  <sheets>
    <sheet name="Process data" sheetId="2" r:id="rId1"/>
  </sheets>
  <definedNames>
    <definedName name="_xlnm._FilterDatabase" localSheetId="0" hidden="1">'Process data'!$A$1:$T$97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96" i="2" l="1"/>
  <c r="K96" i="2"/>
  <c r="S95" i="2"/>
  <c r="K95" i="2"/>
  <c r="S94" i="2"/>
  <c r="K94" i="2"/>
  <c r="S93" i="2"/>
  <c r="K93" i="2"/>
  <c r="S92" i="2"/>
  <c r="K92" i="2"/>
  <c r="S91" i="2"/>
  <c r="K91" i="2"/>
  <c r="S90" i="2"/>
  <c r="K90" i="2"/>
  <c r="S89" i="2"/>
  <c r="K89" i="2"/>
  <c r="S88" i="2"/>
  <c r="K88" i="2"/>
  <c r="S87" i="2"/>
  <c r="K87" i="2"/>
  <c r="S86" i="2"/>
  <c r="K86" i="2"/>
  <c r="S85" i="2"/>
  <c r="K85" i="2"/>
  <c r="S84" i="2"/>
  <c r="K84" i="2"/>
  <c r="S83" i="2"/>
  <c r="K83" i="2"/>
  <c r="S82" i="2"/>
  <c r="K82" i="2"/>
  <c r="S81" i="2"/>
  <c r="K81" i="2"/>
  <c r="S67" i="2"/>
  <c r="K67" i="2"/>
  <c r="S66" i="2"/>
  <c r="K66" i="2"/>
  <c r="S65" i="2"/>
  <c r="B65" i="2"/>
  <c r="K65" i="2" s="1"/>
  <c r="S64" i="2"/>
  <c r="K64" i="2"/>
  <c r="S63" i="2"/>
  <c r="K63" i="2"/>
  <c r="S62" i="2"/>
  <c r="B62" i="2"/>
  <c r="K62" i="2" s="1"/>
  <c r="S61" i="2"/>
  <c r="K61" i="2"/>
  <c r="S60" i="2"/>
  <c r="K60" i="2"/>
  <c r="S59" i="2"/>
  <c r="B59" i="2"/>
  <c r="K59" i="2" s="1"/>
  <c r="S58" i="2"/>
  <c r="K58" i="2"/>
  <c r="H57" i="2"/>
  <c r="D57" i="2"/>
  <c r="A57" i="2"/>
  <c r="S45" i="2"/>
  <c r="K45" i="2"/>
  <c r="S44" i="2"/>
  <c r="S43" i="2"/>
  <c r="B43" i="2"/>
  <c r="B44" i="2" s="1"/>
  <c r="K44" i="2" s="1"/>
  <c r="S42" i="2"/>
  <c r="B42" i="2"/>
  <c r="K42" i="2" s="1"/>
  <c r="S41" i="2"/>
  <c r="S40" i="2"/>
  <c r="B40" i="2"/>
  <c r="B41" i="2" s="1"/>
  <c r="K41" i="2" s="1"/>
  <c r="S39" i="2"/>
  <c r="B39" i="2"/>
  <c r="K39" i="2" s="1"/>
  <c r="S38" i="2"/>
  <c r="B38" i="2"/>
  <c r="K38" i="2" s="1"/>
  <c r="S37" i="2"/>
  <c r="B37" i="2"/>
  <c r="K37" i="2" s="1"/>
  <c r="S36" i="2"/>
  <c r="B36" i="2"/>
  <c r="K36" i="2" s="1"/>
  <c r="S35" i="2"/>
  <c r="B35" i="2"/>
  <c r="K35" i="2" s="1"/>
  <c r="S34" i="2"/>
  <c r="K34" i="2"/>
  <c r="B34" i="2"/>
  <c r="S33" i="2"/>
  <c r="B33" i="2"/>
  <c r="K33" i="2" s="1"/>
  <c r="S32" i="2"/>
  <c r="B32" i="2"/>
  <c r="K32" i="2" s="1"/>
  <c r="S31" i="2"/>
  <c r="B31" i="2"/>
  <c r="K31" i="2" s="1"/>
  <c r="S30" i="2"/>
  <c r="B30" i="2"/>
  <c r="K30" i="2" s="1"/>
  <c r="H29" i="2"/>
  <c r="D29" i="2"/>
  <c r="A29" i="2"/>
  <c r="S16" i="2"/>
  <c r="K16" i="2"/>
  <c r="S15" i="2"/>
  <c r="B15" i="2"/>
  <c r="K15" i="2" s="1"/>
  <c r="H14" i="2"/>
  <c r="D14" i="2"/>
  <c r="A14" i="2"/>
  <c r="K40" i="2" l="1"/>
  <c r="K43" i="2"/>
</calcChain>
</file>

<file path=xl/sharedStrings.xml><?xml version="1.0" encoding="utf-8"?>
<sst xmlns="http://schemas.openxmlformats.org/spreadsheetml/2006/main" count="437" uniqueCount="130">
  <si>
    <t>Activity</t>
  </si>
  <si>
    <t/>
  </si>
  <si>
    <t>location</t>
  </si>
  <si>
    <t>production amount</t>
  </si>
  <si>
    <t>comment</t>
  </si>
  <si>
    <t>source</t>
  </si>
  <si>
    <t>reference product</t>
  </si>
  <si>
    <t>type</t>
  </si>
  <si>
    <t>process</t>
  </si>
  <si>
    <t>unit</t>
  </si>
  <si>
    <t>kilogram</t>
  </si>
  <si>
    <t>Exchanges</t>
  </si>
  <si>
    <t>name</t>
  </si>
  <si>
    <t>amount</t>
  </si>
  <si>
    <t>categories</t>
  </si>
  <si>
    <t>production</t>
  </si>
  <si>
    <t>technosphere</t>
  </si>
  <si>
    <t>biosphere</t>
  </si>
  <si>
    <t>air</t>
  </si>
  <si>
    <t>kilowatt hour</t>
  </si>
  <si>
    <t>database</t>
  </si>
  <si>
    <t>uncertainty type</t>
  </si>
  <si>
    <t>loc</t>
  </si>
  <si>
    <t>scale</t>
  </si>
  <si>
    <t>parametric_LCA</t>
  </si>
  <si>
    <t>RER</t>
  </si>
  <si>
    <t>GLO</t>
  </si>
  <si>
    <t>market group for electricity, low voltage</t>
  </si>
  <si>
    <t>electricity, low voltage</t>
  </si>
  <si>
    <t>Europe without Switzerland</t>
  </si>
  <si>
    <t>fuel cell system assembly, 1 kWe, proton exchange membrane (PEM)</t>
  </si>
  <si>
    <t>fuel cell system, 1 kWe, proton exchange membrane (PEM)</t>
  </si>
  <si>
    <t>polyethylene, high density, granulate</t>
  </si>
  <si>
    <t>ecoinvent</t>
  </si>
  <si>
    <t>Rok Stropnik, Nejc Mlakar, Andrej Lotrič, Mihael Sekavčnik, Mitja Mori, The influence of degradation effects in proton exchange membrane fuel cells on life cycle assessment modelling and environmental impact indicators,
International Journal of Hydrogen Energy, Volume 47, Issue 57, 2022, https://doi.org/10.1016/j.ijhydene.2022.04.011</t>
  </si>
  <si>
    <t>LCI for a PEMFC fuel cell stack system. Operational time was set to 20,000 h at power of 1 kWe. Due to the degradation effects the hydrogen consumption must be increased to always generate the power of 1 kWe. In the case of dynamic operational regime 5 replacements (Nd = 5) of the PEMFC stack are included (lifetime of 3'800 hours per stack).</t>
  </si>
  <si>
    <t>u1</t>
  </si>
  <si>
    <t>u2</t>
  </si>
  <si>
    <t>u3</t>
  </si>
  <si>
    <t>u4</t>
  </si>
  <si>
    <t>u5</t>
  </si>
  <si>
    <t>u6</t>
  </si>
  <si>
    <t>ub</t>
  </si>
  <si>
    <t>negative</t>
  </si>
  <si>
    <t>fuel cell stack production, 1 kWe, proton exchange membrane (PEM)</t>
  </si>
  <si>
    <t>fuel cell stack, 1 kWe, proton exchange membrane (PEM)</t>
  </si>
  <si>
    <t>fuel cell Balance of Plant production, 1 kWe, proton exchange membrane (PEM)</t>
  </si>
  <si>
    <t>fuel cell Balance of Plant, 1 kWe, proton exchange membrane (PEM)</t>
  </si>
  <si>
    <t>Mitja Mori, Diego Iribarren, Julie Cren, Emmanuelle Cor, Andrej Lotrič, Jure Gramc, Boštjan Drobnič, Laurent Rey, Felipe Campos-Carriedo, Gonzalo Puig-Samper, Eleonora Bargiacchi, Javier Dufour, Rok Stropnik,
Life cycle sustainability assessment of a proton exchange membrane fuel cell technology for ecodesign purposes, International Journal of Hydrogen Energy, Volume 48, Issue 99, 2023, Pages 39673-39689, ISSN 0360-3199, https://doi.org/10.1016/j.ijhydene.2023.05.255.</t>
  </si>
  <si>
    <t>LCI for a PEMFC fuel cell stack. Original size: 48 kWe, but normalized here to 1 kWe. Regarding geographical and time scope, production in Europe was considered based on current conditions. The reference year of the data is 2021 and data sets could be considered valid until 2024. The stack consists of 280 membrane electrode assembly (MEA) units with an active area of 200 cm2 each. The amount of Pt in the stack is 0.5425 g/kW, with a power density of 1.36 kW/kg. Operational time was set to 20,000 h at power of 1 kWe. Due to the degradation effects the hydrogen consumption must be increased to always generate the power of 1 kWe. In the case of dynamic operational regime 5 replacements (Nd = 5) of the PEMFC stack are included (lifetime of 3'800 hours per stack).</t>
  </si>
  <si>
    <t>market for silicone product</t>
  </si>
  <si>
    <t>silicone product</t>
  </si>
  <si>
    <t>market for steel, chromium steel 18/8</t>
  </si>
  <si>
    <t>steel, chromium steel 18/8</t>
  </si>
  <si>
    <t>carbon fiber production, weaved, at factory</t>
  </si>
  <si>
    <t>carbon fiber, weaved</t>
  </si>
  <si>
    <t>packaging film production, low density polyethylene</t>
  </si>
  <si>
    <t>packaging film, low density polyethylene</t>
  </si>
  <si>
    <t>market for platinum</t>
  </si>
  <si>
    <t>platinum</t>
  </si>
  <si>
    <t>0.54g/kWe platinum</t>
  </si>
  <si>
    <t>market for carbon black</t>
  </si>
  <si>
    <t>carbon black</t>
  </si>
  <si>
    <t>polymer electrolyte membrane (Nafion) production</t>
  </si>
  <si>
    <t>polymer electrolyte membrane (Nafion)</t>
  </si>
  <si>
    <t>market for water, deionised</t>
  </si>
  <si>
    <t>water, deionised</t>
  </si>
  <si>
    <t>market for ethoxylated alcohol (AE&gt;20)</t>
  </si>
  <si>
    <t>ethoxylated alcohol (AE&gt;20)</t>
  </si>
  <si>
    <t>market for glass fibre reinforced plastic, polyamide, injection moulded</t>
  </si>
  <si>
    <t>glass fibre reinforced plastic, polyamide, injection moulded</t>
  </si>
  <si>
    <t>market for metal working, average for steel product manufacturing</t>
  </si>
  <si>
    <t>metal working, average for steel product manufacturing</t>
  </si>
  <si>
    <t>Evaporator and condenser</t>
  </si>
  <si>
    <t>market for copper, anode</t>
  </si>
  <si>
    <t>copper, anode</t>
  </si>
  <si>
    <t>LCI for a PEMFC fuel cell Balance of Plant. Operational time was set to 20,000 h at power of 1 kWe. Due to the degradation effects the hydrogen consumption must be increased to always generate the power of 1 kWe. In the case of dynamic operational regime 5 replacements (Nd = 5) of the PEMFC stack are included (lifetime of 3'800 hours per stack).</t>
  </si>
  <si>
    <t>market for polyethylene, high density, granulate</t>
  </si>
  <si>
    <t>market for cast iron</t>
  </si>
  <si>
    <t>cast iron</t>
  </si>
  <si>
    <t>market for aluminium, primary, ingot</t>
  </si>
  <si>
    <t>IAI Area, EU27 &amp; EFTA</t>
  </si>
  <si>
    <t>aluminium, primary, ingot</t>
  </si>
  <si>
    <t>market for metal working, average for aluminium product manufacturing</t>
  </si>
  <si>
    <t>metal working, average for aluminium product manufacturing</t>
  </si>
  <si>
    <t>market for polypropylene, granulate</t>
  </si>
  <si>
    <t>polypropylene, granulate</t>
  </si>
  <si>
    <t>Notter et al., 2015. Life cycle assessment of PEM FC applications: electric mobility and μ-CHP. Energy Environ. Sci., 2015,8, 1969-1985. https://doi.org/10.1039/C5EE01082A</t>
  </si>
  <si>
    <t>Production of a polymer electrlyte membrane (Nafion)</t>
  </si>
  <si>
    <t>market for tetrafluoroethylene film, on glass</t>
  </si>
  <si>
    <t>tetrafluoroethylene film, on glass</t>
  </si>
  <si>
    <t>copolymer tetrafluorethylene; mol-ratio copolymer 1:copolymer 2 equals 7.5:1</t>
  </si>
  <si>
    <t>market for acrylonitrile-butadiene-styrene copolymer</t>
  </si>
  <si>
    <t>acrylonitrile-butadiene-styrene copolymer</t>
  </si>
  <si>
    <t>represents copolymer 2: 3,6-dioxa-4-methyl-7-octene sulfonyl fluoride with equal shares for each copolymer, mol-ratio copolymer 1:copolymer 2 equals 7.5:1</t>
  </si>
  <si>
    <t>market for styrene-acrylonitrile copolymer</t>
  </si>
  <si>
    <t>styrene-acrylonitrile copolymer</t>
  </si>
  <si>
    <t>market for ethylene vinyl acetate copolymer</t>
  </si>
  <si>
    <t>RoW</t>
  </si>
  <si>
    <t>ethylene vinyl acetate copolymer</t>
  </si>
  <si>
    <t>market for [sulfonyl]urea-compound</t>
  </si>
  <si>
    <t>[sulfonyl]urea-compound</t>
  </si>
  <si>
    <t>thermoforming, with calendering</t>
  </si>
  <si>
    <t>market for ammonia, anhydrous, liquid</t>
  </si>
  <si>
    <t>ammonia, anhydrous, liquid</t>
  </si>
  <si>
    <t>represents the production of potassium amide</t>
  </si>
  <si>
    <t>market for potassium chloride</t>
  </si>
  <si>
    <t>potassium chloride</t>
  </si>
  <si>
    <t>sodium production, sodium chloride electrolysis, molten salt cell</t>
  </si>
  <si>
    <t>sodium</t>
  </si>
  <si>
    <t>market for heat, from steam, in chemical industry</t>
  </si>
  <si>
    <t>megajoule</t>
  </si>
  <si>
    <t>heat, from steam, in chemical industry</t>
  </si>
  <si>
    <t>heat required for the production of potassium amide</t>
  </si>
  <si>
    <t>ENTSO-E</t>
  </si>
  <si>
    <t>electricity required for the production of potassium amide</t>
  </si>
  <si>
    <t>chemical factory construction, organics</t>
  </si>
  <si>
    <t>chemical factory, organics</t>
  </si>
  <si>
    <t>market for transport, freight train</t>
  </si>
  <si>
    <t>ton kilometer</t>
  </si>
  <si>
    <t>transport, freight train</t>
  </si>
  <si>
    <t>Transportation by rail</t>
  </si>
  <si>
    <t>market for transport, freight, lorry &gt;32 metric ton, EURO4</t>
  </si>
  <si>
    <t>transport, freight, lorry &gt;32 metric ton, EURO4</t>
  </si>
  <si>
    <t>Transportation by truck</t>
  </si>
  <si>
    <t>Hydrogen</t>
  </si>
  <si>
    <t>treatment of hazardous waste, hazardous waste incineration</t>
  </si>
  <si>
    <t>CH</t>
  </si>
  <si>
    <t>hazardous waste, for incineration</t>
  </si>
  <si>
    <t>carbon fiber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</si>
</sst>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b/>
      <sz val="12"/>
      <name val="Calibri (Body)"/>
    </font>
    <font>
      <sz val="12"/>
      <name val="Calibri (Body)"/>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14">
    <xf numFmtId="0" fontId="0" fillId="0" borderId="0" xfId="0"/>
    <xf numFmtId="0" fontId="2" fillId="0" borderId="0" xfId="1" applyFont="1"/>
    <xf numFmtId="0" fontId="4" fillId="0" borderId="0" xfId="1" applyFont="1"/>
    <xf numFmtId="0" fontId="6" fillId="0" borderId="0" xfId="0" applyFont="1"/>
    <xf numFmtId="0" fontId="7" fillId="0" borderId="0" xfId="0" applyFont="1"/>
    <xf numFmtId="2" fontId="7" fillId="0" borderId="0" xfId="0" applyNumberFormat="1" applyFont="1"/>
    <xf numFmtId="0" fontId="5" fillId="0" borderId="0" xfId="0" applyFont="1"/>
    <xf numFmtId="2" fontId="5" fillId="0" borderId="0" xfId="0" applyNumberFormat="1" applyFont="1"/>
    <xf numFmtId="11" fontId="7" fillId="0" borderId="0" xfId="0" applyNumberFormat="1" applyFont="1"/>
    <xf numFmtId="2" fontId="0" fillId="0" borderId="0" xfId="0" applyNumberFormat="1"/>
    <xf numFmtId="0" fontId="7" fillId="0" borderId="0" xfId="1" applyFont="1"/>
    <xf numFmtId="0" fontId="1" fillId="0" borderId="0" xfId="0" applyFont="1"/>
    <xf numFmtId="11" fontId="0" fillId="0" borderId="0" xfId="0" applyNumberFormat="1"/>
    <xf numFmtId="0" fontId="0" fillId="0" borderId="0" xfId="0" applyAlignment="1">
      <alignment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7"/>
  <sheetViews>
    <sheetView tabSelected="1" zoomScale="160" zoomScaleNormal="160" workbookViewId="0">
      <selection activeCell="F98" sqref="F98"/>
    </sheetView>
  </sheetViews>
  <sheetFormatPr baseColWidth="10" defaultColWidth="12.5" defaultRowHeight="15" x14ac:dyDescent="0.2"/>
  <cols>
    <col min="1" max="1" width="64.5" style="1" customWidth="1"/>
    <col min="2" max="2" width="19.6640625" style="1" customWidth="1"/>
    <col min="3" max="3" width="12.5" style="1"/>
    <col min="4" max="4" width="11.33203125" style="1" customWidth="1"/>
    <col min="5" max="6" width="12.5" style="1"/>
    <col min="7" max="7" width="14.33203125" style="1" bestFit="1" customWidth="1"/>
    <col min="8" max="8" width="44.1640625" style="1" customWidth="1"/>
    <col min="9" max="9" width="31" style="1" customWidth="1"/>
    <col min="10" max="10" width="12.5" style="2"/>
    <col min="11" max="11" width="15" style="2" bestFit="1" customWidth="1"/>
    <col min="12" max="17" width="12.5" style="2"/>
    <col min="18" max="16384" width="12.5" style="1"/>
  </cols>
  <sheetData>
    <row r="1" spans="1:20" x14ac:dyDescent="0.2">
      <c r="A1" s="2" t="s">
        <v>20</v>
      </c>
      <c r="B1" s="1" t="s">
        <v>24</v>
      </c>
    </row>
    <row r="3" spans="1:20" x14ac:dyDescent="0.2">
      <c r="N3" s="2" t="s">
        <v>1</v>
      </c>
    </row>
    <row r="4" spans="1:20" s="4" customFormat="1" ht="16" x14ac:dyDescent="0.2">
      <c r="A4" s="3" t="s">
        <v>0</v>
      </c>
      <c r="B4" s="3" t="s">
        <v>30</v>
      </c>
      <c r="K4" s="5"/>
      <c r="L4" s="5"/>
      <c r="M4" s="5"/>
      <c r="N4" s="5"/>
      <c r="O4" s="5"/>
      <c r="P4" s="5"/>
    </row>
    <row r="5" spans="1:20" s="4" customFormat="1" ht="16" x14ac:dyDescent="0.2">
      <c r="A5" s="4" t="s">
        <v>2</v>
      </c>
      <c r="B5" s="4" t="s">
        <v>26</v>
      </c>
      <c r="K5" s="5"/>
      <c r="L5" s="5"/>
      <c r="M5" s="5"/>
      <c r="N5" s="5"/>
      <c r="O5" s="5"/>
      <c r="P5" s="5"/>
    </row>
    <row r="6" spans="1:20" s="4" customFormat="1" ht="16" x14ac:dyDescent="0.2">
      <c r="A6" s="4" t="s">
        <v>3</v>
      </c>
      <c r="B6" s="4">
        <v>1</v>
      </c>
      <c r="K6" s="5"/>
      <c r="L6" s="5"/>
      <c r="M6" s="5"/>
      <c r="N6" s="5"/>
      <c r="O6" s="5"/>
      <c r="P6" s="5"/>
    </row>
    <row r="7" spans="1:20" s="4" customFormat="1" ht="16" x14ac:dyDescent="0.2">
      <c r="A7" s="4" t="s">
        <v>6</v>
      </c>
      <c r="B7" s="4" t="s">
        <v>31</v>
      </c>
      <c r="K7" s="5"/>
      <c r="L7" s="5"/>
      <c r="M7" s="5"/>
      <c r="N7" s="5"/>
      <c r="O7" s="5"/>
      <c r="P7" s="5"/>
    </row>
    <row r="8" spans="1:20" s="4" customFormat="1" ht="16" x14ac:dyDescent="0.2">
      <c r="A8" s="4" t="s">
        <v>7</v>
      </c>
      <c r="B8" s="4" t="s">
        <v>8</v>
      </c>
      <c r="K8" s="5"/>
      <c r="L8" s="5"/>
      <c r="M8" s="5"/>
      <c r="N8" s="5"/>
      <c r="O8" s="5"/>
      <c r="P8" s="5"/>
    </row>
    <row r="9" spans="1:20" s="4" customFormat="1" ht="16" x14ac:dyDescent="0.2">
      <c r="A9" s="4" t="s">
        <v>9</v>
      </c>
      <c r="B9" s="4" t="s">
        <v>9</v>
      </c>
      <c r="K9" s="5"/>
      <c r="L9" s="5"/>
      <c r="M9" s="5"/>
      <c r="N9" s="5"/>
      <c r="O9" s="5"/>
      <c r="P9" s="5"/>
    </row>
    <row r="10" spans="1:20" s="4" customFormat="1" ht="16" x14ac:dyDescent="0.2">
      <c r="A10" s="4" t="s">
        <v>5</v>
      </c>
      <c r="B10" s="4" t="s">
        <v>34</v>
      </c>
      <c r="K10" s="5"/>
      <c r="L10" s="5"/>
      <c r="M10" s="5"/>
      <c r="N10" s="5"/>
      <c r="O10" s="5"/>
      <c r="P10" s="5"/>
    </row>
    <row r="11" spans="1:20" s="4" customFormat="1" ht="16" x14ac:dyDescent="0.2">
      <c r="A11" s="4" t="s">
        <v>4</v>
      </c>
      <c r="B11" s="4" t="s">
        <v>35</v>
      </c>
      <c r="K11" s="5"/>
      <c r="L11" s="5"/>
      <c r="M11" s="5"/>
      <c r="N11" s="5"/>
      <c r="O11" s="5"/>
      <c r="P11" s="5"/>
    </row>
    <row r="12" spans="1:20" s="4" customFormat="1" ht="16" x14ac:dyDescent="0.2">
      <c r="A12" s="3" t="s">
        <v>11</v>
      </c>
      <c r="K12" s="5"/>
      <c r="L12" s="5"/>
      <c r="M12" s="5"/>
      <c r="N12" s="5"/>
      <c r="O12" s="5"/>
      <c r="P12" s="5"/>
    </row>
    <row r="13" spans="1:20" s="4" customFormat="1" ht="16" x14ac:dyDescent="0.2">
      <c r="A13" s="3" t="s">
        <v>12</v>
      </c>
      <c r="B13" s="3" t="s">
        <v>13</v>
      </c>
      <c r="C13" s="3" t="s">
        <v>2</v>
      </c>
      <c r="D13" s="3" t="s">
        <v>9</v>
      </c>
      <c r="E13" s="3" t="s">
        <v>14</v>
      </c>
      <c r="F13" s="3" t="s">
        <v>20</v>
      </c>
      <c r="G13" s="3" t="s">
        <v>7</v>
      </c>
      <c r="H13" s="3" t="s">
        <v>6</v>
      </c>
      <c r="I13" s="3" t="s">
        <v>4</v>
      </c>
      <c r="J13" s="3" t="s">
        <v>21</v>
      </c>
      <c r="K13" s="6" t="s">
        <v>22</v>
      </c>
      <c r="L13" s="7" t="s">
        <v>36</v>
      </c>
      <c r="M13" s="7" t="s">
        <v>37</v>
      </c>
      <c r="N13" s="7" t="s">
        <v>38</v>
      </c>
      <c r="O13" s="7" t="s">
        <v>39</v>
      </c>
      <c r="P13" s="7" t="s">
        <v>40</v>
      </c>
      <c r="Q13" s="7" t="s">
        <v>41</v>
      </c>
      <c r="R13" s="6" t="s">
        <v>42</v>
      </c>
      <c r="S13" s="6" t="s">
        <v>23</v>
      </c>
      <c r="T13" s="3" t="s">
        <v>43</v>
      </c>
    </row>
    <row r="14" spans="1:20" s="4" customFormat="1" ht="16" x14ac:dyDescent="0.2">
      <c r="A14" s="4" t="str">
        <f>B4</f>
        <v>fuel cell system assembly, 1 kWe, proton exchange membrane (PEM)</v>
      </c>
      <c r="B14" s="4">
        <v>1</v>
      </c>
      <c r="C14" s="4" t="s">
        <v>26</v>
      </c>
      <c r="D14" s="4" t="str">
        <f>B9</f>
        <v>unit</v>
      </c>
      <c r="G14" s="4" t="s">
        <v>15</v>
      </c>
      <c r="H14" s="4" t="str">
        <f>B7</f>
        <v>fuel cell system, 1 kWe, proton exchange membrane (PEM)</v>
      </c>
      <c r="L14" s="5"/>
      <c r="M14" s="5"/>
      <c r="N14" s="5"/>
      <c r="O14" s="5"/>
      <c r="P14" s="5"/>
      <c r="Q14" s="5"/>
    </row>
    <row r="15" spans="1:20" s="4" customFormat="1" ht="16" x14ac:dyDescent="0.2">
      <c r="A15" s="4" t="s">
        <v>44</v>
      </c>
      <c r="B15" s="8">
        <f>20000/3800</f>
        <v>5.2631578947368425</v>
      </c>
      <c r="C15" s="4" t="s">
        <v>26</v>
      </c>
      <c r="D15" s="4" t="s">
        <v>9</v>
      </c>
      <c r="F15" s="1" t="s">
        <v>33</v>
      </c>
      <c r="G15" s="4" t="s">
        <v>16</v>
      </c>
      <c r="H15" s="4" t="s">
        <v>45</v>
      </c>
      <c r="J15" s="4">
        <v>2</v>
      </c>
      <c r="K15">
        <f>LN(B15)</f>
        <v>1.6607312068216509</v>
      </c>
      <c r="L15" s="9">
        <v>1.5</v>
      </c>
      <c r="M15" s="9">
        <v>1.2</v>
      </c>
      <c r="N15" s="9">
        <v>1.5</v>
      </c>
      <c r="O15" s="9">
        <v>1.1000000000000001</v>
      </c>
      <c r="P15" s="9">
        <v>2</v>
      </c>
      <c r="Q15" s="9">
        <v>1.2</v>
      </c>
      <c r="R15">
        <v>3</v>
      </c>
      <c r="S15">
        <f t="shared" ref="S15:S16" si="0">LN(SQRT(EXP(
SQRT(
+POWER(LN(L15),2)
+POWER(LN(M15),2)
+POWER(LN(N15),2)
+POWER(LN(O15),2)
+POWER(LN(P15),2)
+POWER(LN(Q15),2)
+POWER(LN(R15),2)
)
)))</f>
        <v>0.72314801614797197</v>
      </c>
    </row>
    <row r="16" spans="1:20" s="4" customFormat="1" ht="16" x14ac:dyDescent="0.2">
      <c r="A16" s="4" t="s">
        <v>46</v>
      </c>
      <c r="B16" s="8">
        <v>1</v>
      </c>
      <c r="C16" s="4" t="s">
        <v>26</v>
      </c>
      <c r="D16" s="4" t="s">
        <v>9</v>
      </c>
      <c r="F16" s="1" t="s">
        <v>33</v>
      </c>
      <c r="G16" s="4" t="s">
        <v>16</v>
      </c>
      <c r="H16" s="4" t="s">
        <v>47</v>
      </c>
      <c r="J16" s="4">
        <v>2</v>
      </c>
      <c r="K16">
        <f>LN(B16)</f>
        <v>0</v>
      </c>
      <c r="L16" s="9">
        <v>1.5</v>
      </c>
      <c r="M16" s="9">
        <v>1.2</v>
      </c>
      <c r="N16" s="9">
        <v>1.5</v>
      </c>
      <c r="O16" s="9">
        <v>1.1000000000000001</v>
      </c>
      <c r="P16" s="9">
        <v>2</v>
      </c>
      <c r="Q16" s="9">
        <v>1.2</v>
      </c>
      <c r="R16">
        <v>3</v>
      </c>
      <c r="S16">
        <f t="shared" si="0"/>
        <v>0.72314801614797197</v>
      </c>
    </row>
    <row r="17" spans="1:20" s="4" customFormat="1" ht="16" x14ac:dyDescent="0.2">
      <c r="K17" s="5"/>
      <c r="L17" s="5"/>
      <c r="M17" s="5"/>
      <c r="N17" s="5"/>
      <c r="O17" s="5"/>
      <c r="P17" s="5"/>
    </row>
    <row r="18" spans="1:20" s="4" customFormat="1" ht="16" x14ac:dyDescent="0.2">
      <c r="K18" s="5"/>
      <c r="L18" s="5"/>
      <c r="M18" s="5"/>
      <c r="N18" s="5"/>
      <c r="O18" s="5"/>
      <c r="P18" s="5"/>
    </row>
    <row r="19" spans="1:20" s="4" customFormat="1" ht="16" x14ac:dyDescent="0.2">
      <c r="A19" s="3" t="s">
        <v>0</v>
      </c>
      <c r="B19" s="3" t="s">
        <v>44</v>
      </c>
      <c r="K19" s="5"/>
      <c r="L19" s="5"/>
      <c r="M19" s="5"/>
      <c r="N19" s="5"/>
      <c r="O19" s="5"/>
      <c r="P19" s="5"/>
    </row>
    <row r="20" spans="1:20" s="4" customFormat="1" ht="16" x14ac:dyDescent="0.2">
      <c r="A20" s="4" t="s">
        <v>2</v>
      </c>
      <c r="B20" s="4" t="s">
        <v>26</v>
      </c>
      <c r="K20" s="5"/>
      <c r="L20" s="5"/>
      <c r="M20" s="5"/>
      <c r="N20" s="5"/>
      <c r="O20" s="5"/>
      <c r="P20" s="5"/>
    </row>
    <row r="21" spans="1:20" s="4" customFormat="1" ht="16" x14ac:dyDescent="0.2">
      <c r="A21" s="4" t="s">
        <v>3</v>
      </c>
      <c r="B21" s="4">
        <v>1</v>
      </c>
      <c r="K21" s="5"/>
      <c r="L21" s="5"/>
      <c r="M21" s="5"/>
      <c r="N21" s="5"/>
      <c r="O21" s="5"/>
      <c r="P21" s="5"/>
    </row>
    <row r="22" spans="1:20" s="4" customFormat="1" ht="16" x14ac:dyDescent="0.2">
      <c r="A22" s="4" t="s">
        <v>6</v>
      </c>
      <c r="B22" s="4" t="s">
        <v>45</v>
      </c>
      <c r="K22" s="5"/>
      <c r="L22" s="5"/>
      <c r="M22" s="5"/>
      <c r="N22" s="5"/>
      <c r="O22" s="5"/>
      <c r="P22" s="5"/>
    </row>
    <row r="23" spans="1:20" s="4" customFormat="1" ht="16" x14ac:dyDescent="0.2">
      <c r="A23" s="4" t="s">
        <v>7</v>
      </c>
      <c r="B23" s="4" t="s">
        <v>8</v>
      </c>
      <c r="K23" s="5"/>
      <c r="L23" s="5"/>
      <c r="M23" s="5"/>
      <c r="N23" s="5"/>
      <c r="O23" s="5"/>
      <c r="P23" s="5"/>
    </row>
    <row r="24" spans="1:20" s="4" customFormat="1" ht="16" x14ac:dyDescent="0.2">
      <c r="A24" s="4" t="s">
        <v>9</v>
      </c>
      <c r="B24" s="4" t="s">
        <v>9</v>
      </c>
      <c r="K24" s="5"/>
      <c r="L24" s="5"/>
      <c r="M24" s="5"/>
      <c r="N24" s="5"/>
      <c r="O24" s="5"/>
      <c r="P24" s="5"/>
    </row>
    <row r="25" spans="1:20" s="4" customFormat="1" ht="16" x14ac:dyDescent="0.2">
      <c r="A25" s="4" t="s">
        <v>5</v>
      </c>
      <c r="B25" s="4" t="s">
        <v>48</v>
      </c>
      <c r="K25" s="5"/>
      <c r="L25" s="5"/>
      <c r="M25" s="5"/>
      <c r="N25" s="5"/>
      <c r="O25" s="5"/>
      <c r="P25" s="5"/>
    </row>
    <row r="26" spans="1:20" s="4" customFormat="1" ht="16" x14ac:dyDescent="0.2">
      <c r="A26" s="4" t="s">
        <v>4</v>
      </c>
      <c r="B26" s="4" t="s">
        <v>49</v>
      </c>
      <c r="K26" s="5"/>
      <c r="L26" s="5"/>
      <c r="M26" s="5"/>
      <c r="N26" s="5"/>
      <c r="O26" s="5"/>
      <c r="P26" s="5"/>
    </row>
    <row r="27" spans="1:20" s="4" customFormat="1" ht="16" x14ac:dyDescent="0.2">
      <c r="A27" s="3" t="s">
        <v>11</v>
      </c>
      <c r="K27" s="5"/>
      <c r="L27" s="5"/>
      <c r="M27" s="5"/>
      <c r="N27" s="5"/>
      <c r="O27" s="5"/>
      <c r="P27" s="5"/>
    </row>
    <row r="28" spans="1:20" s="4" customFormat="1" ht="16" x14ac:dyDescent="0.2">
      <c r="A28" s="3" t="s">
        <v>12</v>
      </c>
      <c r="B28" s="3" t="s">
        <v>13</v>
      </c>
      <c r="C28" s="3" t="s">
        <v>2</v>
      </c>
      <c r="D28" s="3" t="s">
        <v>9</v>
      </c>
      <c r="E28" s="3" t="s">
        <v>14</v>
      </c>
      <c r="F28" s="3" t="s">
        <v>20</v>
      </c>
      <c r="G28" s="3" t="s">
        <v>7</v>
      </c>
      <c r="H28" s="3" t="s">
        <v>6</v>
      </c>
      <c r="I28" s="3" t="s">
        <v>4</v>
      </c>
      <c r="J28" s="3" t="s">
        <v>21</v>
      </c>
      <c r="K28" s="6" t="s">
        <v>22</v>
      </c>
      <c r="L28" s="7" t="s">
        <v>36</v>
      </c>
      <c r="M28" s="7" t="s">
        <v>37</v>
      </c>
      <c r="N28" s="7" t="s">
        <v>38</v>
      </c>
      <c r="O28" s="7" t="s">
        <v>39</v>
      </c>
      <c r="P28" s="7" t="s">
        <v>40</v>
      </c>
      <c r="Q28" s="7" t="s">
        <v>41</v>
      </c>
      <c r="R28" s="6" t="s">
        <v>42</v>
      </c>
      <c r="S28" s="6" t="s">
        <v>23</v>
      </c>
      <c r="T28" s="3" t="s">
        <v>43</v>
      </c>
    </row>
    <row r="29" spans="1:20" s="4" customFormat="1" ht="16" x14ac:dyDescent="0.2">
      <c r="A29" s="4" t="str">
        <f>B19</f>
        <v>fuel cell stack production, 1 kWe, proton exchange membrane (PEM)</v>
      </c>
      <c r="B29" s="4">
        <v>1</v>
      </c>
      <c r="C29" s="4" t="s">
        <v>26</v>
      </c>
      <c r="D29" s="4" t="str">
        <f>B24</f>
        <v>unit</v>
      </c>
      <c r="G29" s="4" t="s">
        <v>15</v>
      </c>
      <c r="H29" s="4" t="str">
        <f>B22</f>
        <v>fuel cell stack, 1 kWe, proton exchange membrane (PEM)</v>
      </c>
      <c r="L29" s="5"/>
      <c r="M29" s="5"/>
      <c r="N29" s="5"/>
      <c r="O29" s="5"/>
      <c r="P29" s="5"/>
      <c r="Q29" s="5"/>
    </row>
    <row r="30" spans="1:20" s="4" customFormat="1" ht="16" x14ac:dyDescent="0.2">
      <c r="A30" s="4" t="s">
        <v>50</v>
      </c>
      <c r="B30" s="4">
        <f>26.34/1000</f>
        <v>2.6339999999999999E-2</v>
      </c>
      <c r="C30" s="4" t="s">
        <v>25</v>
      </c>
      <c r="D30" s="4" t="s">
        <v>10</v>
      </c>
      <c r="F30" s="1" t="s">
        <v>33</v>
      </c>
      <c r="G30" s="4" t="s">
        <v>16</v>
      </c>
      <c r="H30" s="4" t="s">
        <v>51</v>
      </c>
      <c r="J30" s="4">
        <v>2</v>
      </c>
      <c r="K30">
        <f t="shared" ref="K30:K45" si="1">LN(B30)</f>
        <v>-3.6366665826670022</v>
      </c>
      <c r="L30" s="9">
        <v>1.5</v>
      </c>
      <c r="M30" s="9">
        <v>1.2</v>
      </c>
      <c r="N30" s="9">
        <v>1.5</v>
      </c>
      <c r="O30" s="9">
        <v>1.1000000000000001</v>
      </c>
      <c r="P30" s="9">
        <v>2</v>
      </c>
      <c r="Q30" s="9">
        <v>1.2</v>
      </c>
      <c r="R30">
        <v>1.05</v>
      </c>
      <c r="S30">
        <f t="shared" ref="S30:S45" si="2">LN(SQRT(EXP(
SQRT(
+POWER(LN(L30),2)
+POWER(LN(M30),2)
+POWER(LN(N30),2)
+POWER(LN(O30),2)
+POWER(LN(P30),2)
+POWER(LN(Q30),2)
+POWER(LN(R30),2)
)
)))</f>
        <v>0.47095746419981693</v>
      </c>
    </row>
    <row r="31" spans="1:20" s="4" customFormat="1" ht="16" x14ac:dyDescent="0.2">
      <c r="A31" s="4" t="s">
        <v>52</v>
      </c>
      <c r="B31" s="4">
        <f>450.47/1000</f>
        <v>0.45047000000000004</v>
      </c>
      <c r="C31" s="4" t="s">
        <v>26</v>
      </c>
      <c r="D31" s="4" t="s">
        <v>10</v>
      </c>
      <c r="F31" s="1" t="s">
        <v>33</v>
      </c>
      <c r="G31" s="4" t="s">
        <v>16</v>
      </c>
      <c r="H31" s="4" t="s">
        <v>53</v>
      </c>
      <c r="J31" s="4">
        <v>2</v>
      </c>
      <c r="K31">
        <f t="shared" si="1"/>
        <v>-0.79746379682594071</v>
      </c>
      <c r="L31" s="9">
        <v>1.5</v>
      </c>
      <c r="M31" s="9">
        <v>1.2</v>
      </c>
      <c r="N31" s="9">
        <v>1.5</v>
      </c>
      <c r="O31" s="9">
        <v>1.1000000000000001</v>
      </c>
      <c r="P31" s="9">
        <v>2</v>
      </c>
      <c r="Q31" s="9">
        <v>1.2</v>
      </c>
      <c r="R31">
        <v>1.05</v>
      </c>
      <c r="S31">
        <f t="shared" si="2"/>
        <v>0.47095746419981693</v>
      </c>
    </row>
    <row r="32" spans="1:20" s="4" customFormat="1" ht="16" x14ac:dyDescent="0.2">
      <c r="A32" s="4" t="s">
        <v>54</v>
      </c>
      <c r="B32" s="4">
        <f>26.02/1000</f>
        <v>2.6019999999999998E-2</v>
      </c>
      <c r="C32" s="4" t="s">
        <v>25</v>
      </c>
      <c r="D32" s="4" t="s">
        <v>10</v>
      </c>
      <c r="F32" s="1" t="s">
        <v>129</v>
      </c>
      <c r="G32" s="4" t="s">
        <v>16</v>
      </c>
      <c r="H32" s="4" t="s">
        <v>55</v>
      </c>
      <c r="J32" s="4">
        <v>2</v>
      </c>
      <c r="K32">
        <f t="shared" si="1"/>
        <v>-3.6488898058977779</v>
      </c>
      <c r="L32" s="9">
        <v>1.5</v>
      </c>
      <c r="M32" s="9">
        <v>1.2</v>
      </c>
      <c r="N32" s="9">
        <v>1.5</v>
      </c>
      <c r="O32" s="9">
        <v>1.1000000000000001</v>
      </c>
      <c r="P32" s="9">
        <v>2</v>
      </c>
      <c r="Q32" s="9">
        <v>1.2</v>
      </c>
      <c r="R32">
        <v>1.05</v>
      </c>
      <c r="S32">
        <f t="shared" si="2"/>
        <v>0.47095746419981693</v>
      </c>
    </row>
    <row r="33" spans="1:19" s="4" customFormat="1" ht="16" x14ac:dyDescent="0.2">
      <c r="A33" s="4" t="s">
        <v>56</v>
      </c>
      <c r="B33" s="4">
        <f>37.92/1000</f>
        <v>3.7920000000000002E-2</v>
      </c>
      <c r="C33" s="4" t="s">
        <v>25</v>
      </c>
      <c r="D33" s="4" t="s">
        <v>10</v>
      </c>
      <c r="F33" s="1" t="s">
        <v>33</v>
      </c>
      <c r="G33" s="4" t="s">
        <v>16</v>
      </c>
      <c r="H33" s="4" t="s">
        <v>57</v>
      </c>
      <c r="J33" s="4">
        <v>2</v>
      </c>
      <c r="K33">
        <f t="shared" si="1"/>
        <v>-3.272276601595316</v>
      </c>
      <c r="L33" s="9">
        <v>1.5</v>
      </c>
      <c r="M33" s="9">
        <v>1.2</v>
      </c>
      <c r="N33" s="9">
        <v>1.5</v>
      </c>
      <c r="O33" s="9">
        <v>1.1000000000000001</v>
      </c>
      <c r="P33" s="9">
        <v>2</v>
      </c>
      <c r="Q33" s="9">
        <v>1.2</v>
      </c>
      <c r="R33">
        <v>1.05</v>
      </c>
      <c r="S33">
        <f t="shared" si="2"/>
        <v>0.47095746419981693</v>
      </c>
    </row>
    <row r="34" spans="1:19" s="4" customFormat="1" ht="16" x14ac:dyDescent="0.2">
      <c r="A34" s="4" t="s">
        <v>58</v>
      </c>
      <c r="B34" s="4">
        <f>0.54/1000</f>
        <v>5.4000000000000001E-4</v>
      </c>
      <c r="C34" s="4" t="s">
        <v>26</v>
      </c>
      <c r="D34" s="4" t="s">
        <v>10</v>
      </c>
      <c r="F34" s="1" t="s">
        <v>33</v>
      </c>
      <c r="G34" s="4" t="s">
        <v>16</v>
      </c>
      <c r="H34" s="4" t="s">
        <v>59</v>
      </c>
      <c r="I34" s="4" t="s">
        <v>60</v>
      </c>
      <c r="J34" s="4">
        <v>2</v>
      </c>
      <c r="K34">
        <f t="shared" si="1"/>
        <v>-7.5239414184059541</v>
      </c>
      <c r="L34" s="9">
        <v>1.5</v>
      </c>
      <c r="M34" s="9">
        <v>1.2</v>
      </c>
      <c r="N34" s="9">
        <v>1.5</v>
      </c>
      <c r="O34" s="9">
        <v>1.1000000000000001</v>
      </c>
      <c r="P34" s="9">
        <v>2</v>
      </c>
      <c r="Q34" s="9">
        <v>1.2</v>
      </c>
      <c r="R34">
        <v>1.05</v>
      </c>
      <c r="S34">
        <f t="shared" si="2"/>
        <v>0.47095746419981693</v>
      </c>
    </row>
    <row r="35" spans="1:19" s="4" customFormat="1" ht="16" x14ac:dyDescent="0.2">
      <c r="A35" s="4" t="s">
        <v>61</v>
      </c>
      <c r="B35" s="4">
        <f>0.81/1000</f>
        <v>8.1000000000000006E-4</v>
      </c>
      <c r="C35" s="4" t="s">
        <v>26</v>
      </c>
      <c r="D35" s="4" t="s">
        <v>10</v>
      </c>
      <c r="F35" s="1" t="s">
        <v>33</v>
      </c>
      <c r="G35" s="4" t="s">
        <v>16</v>
      </c>
      <c r="H35" s="4" t="s">
        <v>62</v>
      </c>
      <c r="J35" s="4">
        <v>2</v>
      </c>
      <c r="K35">
        <f t="shared" si="1"/>
        <v>-7.1184763102977895</v>
      </c>
      <c r="L35" s="9">
        <v>1.5</v>
      </c>
      <c r="M35" s="9">
        <v>1.2</v>
      </c>
      <c r="N35" s="9">
        <v>1.5</v>
      </c>
      <c r="O35" s="9">
        <v>1.1000000000000001</v>
      </c>
      <c r="P35" s="9">
        <v>2</v>
      </c>
      <c r="Q35" s="9">
        <v>1.2</v>
      </c>
      <c r="R35">
        <v>1.05</v>
      </c>
      <c r="S35">
        <f t="shared" si="2"/>
        <v>0.47095746419981693</v>
      </c>
    </row>
    <row r="36" spans="1:19" s="4" customFormat="1" ht="16" x14ac:dyDescent="0.2">
      <c r="A36" s="4" t="s">
        <v>63</v>
      </c>
      <c r="B36" s="4">
        <f>3/1000</f>
        <v>3.0000000000000001E-3</v>
      </c>
      <c r="C36" s="4" t="s">
        <v>25</v>
      </c>
      <c r="D36" s="4" t="s">
        <v>10</v>
      </c>
      <c r="F36" s="1" t="s">
        <v>33</v>
      </c>
      <c r="G36" s="4" t="s">
        <v>16</v>
      </c>
      <c r="H36" s="4" t="s">
        <v>64</v>
      </c>
      <c r="J36" s="4">
        <v>2</v>
      </c>
      <c r="K36">
        <f t="shared" si="1"/>
        <v>-5.8091429903140277</v>
      </c>
      <c r="L36" s="9">
        <v>1.5</v>
      </c>
      <c r="M36" s="9">
        <v>1.2</v>
      </c>
      <c r="N36" s="9">
        <v>1.5</v>
      </c>
      <c r="O36" s="9">
        <v>1.1000000000000001</v>
      </c>
      <c r="P36" s="9">
        <v>2</v>
      </c>
      <c r="Q36" s="9">
        <v>1.2</v>
      </c>
      <c r="R36">
        <v>1.05</v>
      </c>
      <c r="S36">
        <f t="shared" si="2"/>
        <v>0.47095746419981693</v>
      </c>
    </row>
    <row r="37" spans="1:19" s="4" customFormat="1" ht="16" x14ac:dyDescent="0.2">
      <c r="A37" s="4" t="s">
        <v>65</v>
      </c>
      <c r="B37" s="4">
        <f>10.21/1000</f>
        <v>1.021E-2</v>
      </c>
      <c r="C37" s="4" t="s">
        <v>29</v>
      </c>
      <c r="D37" s="4" t="s">
        <v>10</v>
      </c>
      <c r="F37" s="1" t="s">
        <v>33</v>
      </c>
      <c r="G37" s="4" t="s">
        <v>16</v>
      </c>
      <c r="H37" s="4" t="s">
        <v>66</v>
      </c>
      <c r="J37" s="4">
        <v>2</v>
      </c>
      <c r="K37">
        <f t="shared" si="1"/>
        <v>-4.5843876468055624</v>
      </c>
      <c r="L37" s="9">
        <v>1.5</v>
      </c>
      <c r="M37" s="9">
        <v>1.2</v>
      </c>
      <c r="N37" s="9">
        <v>1.5</v>
      </c>
      <c r="O37" s="9">
        <v>1.1000000000000001</v>
      </c>
      <c r="P37" s="9">
        <v>2</v>
      </c>
      <c r="Q37" s="9">
        <v>1.2</v>
      </c>
      <c r="R37">
        <v>1.05</v>
      </c>
      <c r="S37">
        <f t="shared" si="2"/>
        <v>0.47095746419981693</v>
      </c>
    </row>
    <row r="38" spans="1:19" s="4" customFormat="1" ht="16" x14ac:dyDescent="0.2">
      <c r="A38" s="4" t="s">
        <v>67</v>
      </c>
      <c r="B38" s="4">
        <f>4.58/1000</f>
        <v>4.5799999999999999E-3</v>
      </c>
      <c r="C38" s="4" t="s">
        <v>26</v>
      </c>
      <c r="D38" s="4" t="s">
        <v>10</v>
      </c>
      <c r="F38" s="1" t="s">
        <v>33</v>
      </c>
      <c r="G38" s="4" t="s">
        <v>16</v>
      </c>
      <c r="H38" s="4" t="s">
        <v>68</v>
      </c>
      <c r="J38" s="4">
        <v>2</v>
      </c>
      <c r="K38">
        <f t="shared" si="1"/>
        <v>-5.3860562808560433</v>
      </c>
      <c r="L38" s="9">
        <v>1.5</v>
      </c>
      <c r="M38" s="9">
        <v>1.2</v>
      </c>
      <c r="N38" s="9">
        <v>1.5</v>
      </c>
      <c r="O38" s="9">
        <v>1.1000000000000001</v>
      </c>
      <c r="P38" s="9">
        <v>2</v>
      </c>
      <c r="Q38" s="9">
        <v>1.2</v>
      </c>
      <c r="R38">
        <v>1.05</v>
      </c>
      <c r="S38">
        <f t="shared" si="2"/>
        <v>0.47095746419981693</v>
      </c>
    </row>
    <row r="39" spans="1:19" s="4" customFormat="1" ht="16" x14ac:dyDescent="0.2">
      <c r="A39" s="4" t="s">
        <v>69</v>
      </c>
      <c r="B39" s="4">
        <f>79.17/1000</f>
        <v>7.9170000000000004E-2</v>
      </c>
      <c r="C39" s="4" t="s">
        <v>26</v>
      </c>
      <c r="D39" s="4" t="s">
        <v>10</v>
      </c>
      <c r="F39" s="1" t="s">
        <v>33</v>
      </c>
      <c r="G39" s="4" t="s">
        <v>16</v>
      </c>
      <c r="H39" s="4" t="s">
        <v>70</v>
      </c>
      <c r="J39" s="4">
        <v>2</v>
      </c>
      <c r="K39">
        <f t="shared" si="1"/>
        <v>-2.5361578397987947</v>
      </c>
      <c r="L39" s="9">
        <v>1.5</v>
      </c>
      <c r="M39" s="9">
        <v>1.2</v>
      </c>
      <c r="N39" s="9">
        <v>1.5</v>
      </c>
      <c r="O39" s="9">
        <v>1.1000000000000001</v>
      </c>
      <c r="P39" s="9">
        <v>2</v>
      </c>
      <c r="Q39" s="9">
        <v>1.2</v>
      </c>
      <c r="R39">
        <v>1.05</v>
      </c>
      <c r="S39">
        <f t="shared" si="2"/>
        <v>0.47095746419981693</v>
      </c>
    </row>
    <row r="40" spans="1:19" s="4" customFormat="1" ht="16" x14ac:dyDescent="0.2">
      <c r="A40" s="4" t="s">
        <v>52</v>
      </c>
      <c r="B40" s="4">
        <f>17.75/1000</f>
        <v>1.7749999999999998E-2</v>
      </c>
      <c r="C40" s="4" t="s">
        <v>26</v>
      </c>
      <c r="D40" s="4" t="s">
        <v>10</v>
      </c>
      <c r="F40" s="1" t="s">
        <v>33</v>
      </c>
      <c r="G40" s="4" t="s">
        <v>16</v>
      </c>
      <c r="H40" s="4" t="s">
        <v>53</v>
      </c>
      <c r="J40" s="4">
        <v>2</v>
      </c>
      <c r="K40">
        <f t="shared" si="1"/>
        <v>-4.0313697630607122</v>
      </c>
      <c r="L40" s="9">
        <v>1.5</v>
      </c>
      <c r="M40" s="9">
        <v>1.2</v>
      </c>
      <c r="N40" s="9">
        <v>1.5</v>
      </c>
      <c r="O40" s="9">
        <v>1.1000000000000001</v>
      </c>
      <c r="P40" s="9">
        <v>2</v>
      </c>
      <c r="Q40" s="9">
        <v>1.2</v>
      </c>
      <c r="R40">
        <v>1.05</v>
      </c>
      <c r="S40">
        <f t="shared" si="2"/>
        <v>0.47095746419981693</v>
      </c>
    </row>
    <row r="41" spans="1:19" s="4" customFormat="1" ht="16" x14ac:dyDescent="0.2">
      <c r="A41" s="4" t="s">
        <v>71</v>
      </c>
      <c r="B41" s="4">
        <f>B40</f>
        <v>1.7749999999999998E-2</v>
      </c>
      <c r="C41" s="4" t="s">
        <v>26</v>
      </c>
      <c r="D41" s="4" t="s">
        <v>10</v>
      </c>
      <c r="F41" s="1" t="s">
        <v>33</v>
      </c>
      <c r="G41" s="4" t="s">
        <v>16</v>
      </c>
      <c r="H41" s="4" t="s">
        <v>72</v>
      </c>
      <c r="I41" s="4" t="s">
        <v>73</v>
      </c>
      <c r="J41" s="4">
        <v>2</v>
      </c>
      <c r="K41">
        <f t="shared" si="1"/>
        <v>-4.0313697630607122</v>
      </c>
      <c r="L41" s="9">
        <v>1.5</v>
      </c>
      <c r="M41" s="9">
        <v>1.2</v>
      </c>
      <c r="N41" s="9">
        <v>1.5</v>
      </c>
      <c r="O41" s="9">
        <v>1.1000000000000001</v>
      </c>
      <c r="P41" s="9">
        <v>2</v>
      </c>
      <c r="Q41" s="9">
        <v>1.2</v>
      </c>
      <c r="R41">
        <v>1.05</v>
      </c>
      <c r="S41">
        <f t="shared" si="2"/>
        <v>0.47095746419981693</v>
      </c>
    </row>
    <row r="42" spans="1:19" s="4" customFormat="1" ht="16" x14ac:dyDescent="0.2">
      <c r="A42" s="4" t="s">
        <v>74</v>
      </c>
      <c r="B42" s="4">
        <f>19.79/1000</f>
        <v>1.9789999999999999E-2</v>
      </c>
      <c r="C42" s="4" t="s">
        <v>26</v>
      </c>
      <c r="D42" s="4" t="s">
        <v>10</v>
      </c>
      <c r="F42" s="1" t="s">
        <v>33</v>
      </c>
      <c r="G42" s="4" t="s">
        <v>16</v>
      </c>
      <c r="H42" s="4" t="s">
        <v>75</v>
      </c>
      <c r="J42" s="4">
        <v>2</v>
      </c>
      <c r="K42">
        <f t="shared" si="1"/>
        <v>-3.9225785193676628</v>
      </c>
      <c r="L42" s="9">
        <v>1.5</v>
      </c>
      <c r="M42" s="9">
        <v>1.2</v>
      </c>
      <c r="N42" s="9">
        <v>1.5</v>
      </c>
      <c r="O42" s="9">
        <v>1.1000000000000001</v>
      </c>
      <c r="P42" s="9">
        <v>2</v>
      </c>
      <c r="Q42" s="9">
        <v>1.2</v>
      </c>
      <c r="R42">
        <v>1.05</v>
      </c>
      <c r="S42">
        <f t="shared" si="2"/>
        <v>0.47095746419981693</v>
      </c>
    </row>
    <row r="43" spans="1:19" s="4" customFormat="1" ht="16" x14ac:dyDescent="0.2">
      <c r="A43" s="4" t="s">
        <v>52</v>
      </c>
      <c r="B43" s="4">
        <f>58.75/1000</f>
        <v>5.8749999999999997E-2</v>
      </c>
      <c r="C43" s="4" t="s">
        <v>26</v>
      </c>
      <c r="D43" s="4" t="s">
        <v>10</v>
      </c>
      <c r="F43" s="1" t="s">
        <v>33</v>
      </c>
      <c r="G43" s="4" t="s">
        <v>16</v>
      </c>
      <c r="H43" s="4" t="s">
        <v>53</v>
      </c>
      <c r="J43" s="4">
        <v>2</v>
      </c>
      <c r="K43">
        <f t="shared" si="1"/>
        <v>-2.8344641259578687</v>
      </c>
      <c r="L43" s="9">
        <v>1.5</v>
      </c>
      <c r="M43" s="9">
        <v>1.2</v>
      </c>
      <c r="N43" s="9">
        <v>1.5</v>
      </c>
      <c r="O43" s="9">
        <v>1.1000000000000001</v>
      </c>
      <c r="P43" s="9">
        <v>2</v>
      </c>
      <c r="Q43" s="9">
        <v>1.2</v>
      </c>
      <c r="R43">
        <v>1.05</v>
      </c>
      <c r="S43">
        <f t="shared" si="2"/>
        <v>0.47095746419981693</v>
      </c>
    </row>
    <row r="44" spans="1:19" s="4" customFormat="1" ht="16" x14ac:dyDescent="0.2">
      <c r="A44" s="4" t="s">
        <v>71</v>
      </c>
      <c r="B44" s="4">
        <f>B43</f>
        <v>5.8749999999999997E-2</v>
      </c>
      <c r="C44" s="4" t="s">
        <v>26</v>
      </c>
      <c r="D44" s="4" t="s">
        <v>10</v>
      </c>
      <c r="F44" s="1" t="s">
        <v>33</v>
      </c>
      <c r="G44" s="4" t="s">
        <v>16</v>
      </c>
      <c r="H44" s="4" t="s">
        <v>72</v>
      </c>
      <c r="I44" s="4" t="s">
        <v>73</v>
      </c>
      <c r="J44" s="4">
        <v>2</v>
      </c>
      <c r="K44">
        <f t="shared" si="1"/>
        <v>-2.8344641259578687</v>
      </c>
      <c r="L44" s="9">
        <v>1.5</v>
      </c>
      <c r="M44" s="9">
        <v>1.2</v>
      </c>
      <c r="N44" s="9">
        <v>1.5</v>
      </c>
      <c r="O44" s="9">
        <v>1.1000000000000001</v>
      </c>
      <c r="P44" s="9">
        <v>2</v>
      </c>
      <c r="Q44" s="9">
        <v>1.2</v>
      </c>
      <c r="R44">
        <v>1.05</v>
      </c>
      <c r="S44">
        <f t="shared" si="2"/>
        <v>0.47095746419981693</v>
      </c>
    </row>
    <row r="45" spans="1:19" s="4" customFormat="1" ht="16" x14ac:dyDescent="0.2">
      <c r="A45" s="4" t="s">
        <v>27</v>
      </c>
      <c r="B45" s="4">
        <v>8.5</v>
      </c>
      <c r="C45" s="4" t="s">
        <v>25</v>
      </c>
      <c r="D45" s="4" t="s">
        <v>19</v>
      </c>
      <c r="F45" s="1" t="s">
        <v>33</v>
      </c>
      <c r="G45" s="4" t="s">
        <v>16</v>
      </c>
      <c r="H45" s="4" t="s">
        <v>28</v>
      </c>
      <c r="J45" s="4">
        <v>2</v>
      </c>
      <c r="K45">
        <f t="shared" si="1"/>
        <v>2.1400661634962708</v>
      </c>
      <c r="L45" s="9">
        <v>1.5</v>
      </c>
      <c r="M45" s="9">
        <v>1.2</v>
      </c>
      <c r="N45" s="9">
        <v>1.5</v>
      </c>
      <c r="O45" s="9">
        <v>1.1000000000000001</v>
      </c>
      <c r="P45" s="9">
        <v>2</v>
      </c>
      <c r="Q45" s="9">
        <v>1.2</v>
      </c>
      <c r="R45">
        <v>1.05</v>
      </c>
      <c r="S45">
        <f t="shared" si="2"/>
        <v>0.47095746419981693</v>
      </c>
    </row>
    <row r="46" spans="1:19" s="4" customFormat="1" ht="16" x14ac:dyDescent="0.2">
      <c r="K46" s="5"/>
      <c r="L46" s="5"/>
      <c r="M46" s="5"/>
      <c r="N46" s="5"/>
      <c r="O46" s="5"/>
      <c r="P46" s="5"/>
    </row>
    <row r="47" spans="1:19" s="4" customFormat="1" ht="16" x14ac:dyDescent="0.2">
      <c r="A47" s="3" t="s">
        <v>0</v>
      </c>
      <c r="B47" s="3" t="s">
        <v>46</v>
      </c>
      <c r="K47" s="5"/>
      <c r="L47" s="5"/>
      <c r="M47" s="5"/>
      <c r="N47" s="5"/>
      <c r="O47" s="5"/>
      <c r="P47" s="5"/>
    </row>
    <row r="48" spans="1:19" s="4" customFormat="1" ht="16" x14ac:dyDescent="0.2">
      <c r="A48" s="4" t="s">
        <v>2</v>
      </c>
      <c r="B48" s="4" t="s">
        <v>26</v>
      </c>
      <c r="K48" s="5"/>
      <c r="L48" s="5"/>
      <c r="M48" s="5"/>
      <c r="N48" s="5"/>
      <c r="O48" s="5"/>
      <c r="P48" s="5"/>
    </row>
    <row r="49" spans="1:20" s="4" customFormat="1" ht="16" x14ac:dyDescent="0.2">
      <c r="A49" s="4" t="s">
        <v>3</v>
      </c>
      <c r="B49" s="4">
        <v>1</v>
      </c>
      <c r="K49" s="5"/>
      <c r="L49" s="5"/>
      <c r="M49" s="5"/>
      <c r="N49" s="5"/>
      <c r="O49" s="5"/>
      <c r="P49" s="5"/>
    </row>
    <row r="50" spans="1:20" s="4" customFormat="1" ht="16" x14ac:dyDescent="0.2">
      <c r="A50" s="4" t="s">
        <v>6</v>
      </c>
      <c r="B50" s="4" t="s">
        <v>47</v>
      </c>
      <c r="K50" s="5"/>
      <c r="L50" s="5"/>
      <c r="M50" s="5"/>
      <c r="N50" s="5"/>
      <c r="O50" s="5"/>
      <c r="P50" s="5"/>
    </row>
    <row r="51" spans="1:20" s="4" customFormat="1" ht="16" x14ac:dyDescent="0.2">
      <c r="A51" s="4" t="s">
        <v>7</v>
      </c>
      <c r="B51" s="4" t="s">
        <v>8</v>
      </c>
      <c r="K51" s="5"/>
      <c r="L51" s="5"/>
      <c r="M51" s="5"/>
      <c r="N51" s="5"/>
      <c r="O51" s="5"/>
      <c r="P51" s="5"/>
    </row>
    <row r="52" spans="1:20" s="4" customFormat="1" ht="16" x14ac:dyDescent="0.2">
      <c r="A52" s="4" t="s">
        <v>9</v>
      </c>
      <c r="B52" s="4" t="s">
        <v>9</v>
      </c>
      <c r="K52" s="5"/>
      <c r="L52" s="5"/>
      <c r="M52" s="5"/>
      <c r="N52" s="5"/>
      <c r="O52" s="5"/>
      <c r="P52" s="5"/>
    </row>
    <row r="53" spans="1:20" s="4" customFormat="1" ht="16" x14ac:dyDescent="0.2">
      <c r="A53" s="4" t="s">
        <v>5</v>
      </c>
      <c r="B53" s="4" t="s">
        <v>34</v>
      </c>
      <c r="K53" s="5"/>
      <c r="L53" s="5"/>
      <c r="M53" s="5"/>
      <c r="N53" s="5"/>
      <c r="O53" s="5"/>
      <c r="P53" s="5"/>
    </row>
    <row r="54" spans="1:20" s="4" customFormat="1" ht="16" x14ac:dyDescent="0.2">
      <c r="A54" s="4" t="s">
        <v>4</v>
      </c>
      <c r="B54" s="4" t="s">
        <v>76</v>
      </c>
      <c r="K54" s="5"/>
      <c r="L54" s="5"/>
      <c r="M54" s="5"/>
      <c r="N54" s="5"/>
      <c r="O54" s="5"/>
      <c r="P54" s="5"/>
    </row>
    <row r="55" spans="1:20" s="4" customFormat="1" ht="16" x14ac:dyDescent="0.2">
      <c r="A55" s="3" t="s">
        <v>11</v>
      </c>
      <c r="K55" s="5"/>
      <c r="L55" s="5"/>
      <c r="M55" s="5"/>
      <c r="N55" s="5"/>
      <c r="O55" s="5"/>
      <c r="P55" s="5"/>
    </row>
    <row r="56" spans="1:20" s="4" customFormat="1" ht="16" x14ac:dyDescent="0.2">
      <c r="A56" s="3" t="s">
        <v>12</v>
      </c>
      <c r="B56" s="3" t="s">
        <v>13</v>
      </c>
      <c r="C56" s="3" t="s">
        <v>2</v>
      </c>
      <c r="D56" s="3" t="s">
        <v>9</v>
      </c>
      <c r="E56" s="3" t="s">
        <v>14</v>
      </c>
      <c r="F56" s="3" t="s">
        <v>20</v>
      </c>
      <c r="G56" s="3" t="s">
        <v>7</v>
      </c>
      <c r="H56" s="3" t="s">
        <v>6</v>
      </c>
      <c r="I56" s="3" t="s">
        <v>4</v>
      </c>
      <c r="J56" s="3" t="s">
        <v>21</v>
      </c>
      <c r="K56" s="6" t="s">
        <v>22</v>
      </c>
      <c r="L56" s="7" t="s">
        <v>36</v>
      </c>
      <c r="M56" s="7" t="s">
        <v>37</v>
      </c>
      <c r="N56" s="7" t="s">
        <v>38</v>
      </c>
      <c r="O56" s="7" t="s">
        <v>39</v>
      </c>
      <c r="P56" s="7" t="s">
        <v>40</v>
      </c>
      <c r="Q56" s="7" t="s">
        <v>41</v>
      </c>
      <c r="R56" s="6" t="s">
        <v>42</v>
      </c>
      <c r="S56" s="6" t="s">
        <v>23</v>
      </c>
      <c r="T56" s="3" t="s">
        <v>43</v>
      </c>
    </row>
    <row r="57" spans="1:20" s="4" customFormat="1" ht="16" x14ac:dyDescent="0.2">
      <c r="A57" s="4" t="str">
        <f>B47</f>
        <v>fuel cell Balance of Plant production, 1 kWe, proton exchange membrane (PEM)</v>
      </c>
      <c r="B57" s="4">
        <v>1</v>
      </c>
      <c r="C57" s="4" t="s">
        <v>26</v>
      </c>
      <c r="D57" s="4" t="str">
        <f>B52</f>
        <v>unit</v>
      </c>
      <c r="G57" s="4" t="s">
        <v>15</v>
      </c>
      <c r="H57" s="4" t="str">
        <f>B50</f>
        <v>fuel cell Balance of Plant, 1 kWe, proton exchange membrane (PEM)</v>
      </c>
      <c r="L57" s="5"/>
      <c r="M57" s="5"/>
      <c r="N57" s="5"/>
      <c r="O57" s="5"/>
      <c r="P57" s="5"/>
      <c r="Q57" s="5"/>
    </row>
    <row r="58" spans="1:20" s="4" customFormat="1" ht="16" x14ac:dyDescent="0.2">
      <c r="A58" s="4" t="s">
        <v>52</v>
      </c>
      <c r="B58" s="4">
        <v>3.7</v>
      </c>
      <c r="C58" s="4" t="s">
        <v>26</v>
      </c>
      <c r="D58" s="4" t="s">
        <v>10</v>
      </c>
      <c r="F58" s="1" t="s">
        <v>33</v>
      </c>
      <c r="G58" s="4" t="s">
        <v>16</v>
      </c>
      <c r="H58" s="4" t="s">
        <v>53</v>
      </c>
      <c r="J58" s="4">
        <v>2</v>
      </c>
      <c r="K58">
        <f t="shared" ref="K58:K67" si="3">LN(B58)</f>
        <v>1.3083328196501789</v>
      </c>
      <c r="L58" s="9">
        <v>1.5</v>
      </c>
      <c r="M58" s="9">
        <v>1.2</v>
      </c>
      <c r="N58" s="9">
        <v>1.5</v>
      </c>
      <c r="O58" s="9">
        <v>1.1000000000000001</v>
      </c>
      <c r="P58" s="9">
        <v>2</v>
      </c>
      <c r="Q58" s="9">
        <v>1.2</v>
      </c>
      <c r="R58">
        <v>1.05</v>
      </c>
      <c r="S58">
        <f t="shared" ref="S58:S67" si="4">LN(SQRT(EXP(
SQRT(
+POWER(LN(L58),2)
+POWER(LN(M58),2)
+POWER(LN(N58),2)
+POWER(LN(O58),2)
+POWER(LN(P58),2)
+POWER(LN(Q58),2)
+POWER(LN(R58),2)
)
)))</f>
        <v>0.47095746419981693</v>
      </c>
    </row>
    <row r="59" spans="1:20" s="4" customFormat="1" ht="16" x14ac:dyDescent="0.2">
      <c r="A59" s="4" t="s">
        <v>71</v>
      </c>
      <c r="B59" s="4">
        <f>B58</f>
        <v>3.7</v>
      </c>
      <c r="C59" s="4" t="s">
        <v>26</v>
      </c>
      <c r="D59" s="4" t="s">
        <v>10</v>
      </c>
      <c r="F59" s="1" t="s">
        <v>33</v>
      </c>
      <c r="G59" s="4" t="s">
        <v>16</v>
      </c>
      <c r="H59" s="4" t="s">
        <v>72</v>
      </c>
      <c r="J59" s="4">
        <v>2</v>
      </c>
      <c r="K59">
        <f t="shared" si="3"/>
        <v>1.3083328196501789</v>
      </c>
      <c r="L59" s="9">
        <v>1.5</v>
      </c>
      <c r="M59" s="9">
        <v>1.2</v>
      </c>
      <c r="N59" s="9">
        <v>1.5</v>
      </c>
      <c r="O59" s="9">
        <v>1.1000000000000001</v>
      </c>
      <c r="P59" s="9">
        <v>2</v>
      </c>
      <c r="Q59" s="9">
        <v>1.2</v>
      </c>
      <c r="R59">
        <v>1.05</v>
      </c>
      <c r="S59">
        <f t="shared" si="4"/>
        <v>0.47095746419981693</v>
      </c>
    </row>
    <row r="60" spans="1:20" s="4" customFormat="1" ht="16" x14ac:dyDescent="0.2">
      <c r="A60" s="4" t="s">
        <v>77</v>
      </c>
      <c r="B60" s="4">
        <v>1.5</v>
      </c>
      <c r="C60" s="4" t="s">
        <v>26</v>
      </c>
      <c r="D60" s="4" t="s">
        <v>10</v>
      </c>
      <c r="F60" s="1" t="s">
        <v>33</v>
      </c>
      <c r="G60" s="4" t="s">
        <v>16</v>
      </c>
      <c r="H60" s="4" t="s">
        <v>32</v>
      </c>
      <c r="J60" s="4">
        <v>2</v>
      </c>
      <c r="K60">
        <f t="shared" si="3"/>
        <v>0.40546510810816438</v>
      </c>
      <c r="L60" s="9">
        <v>1.5</v>
      </c>
      <c r="M60" s="9">
        <v>1.2</v>
      </c>
      <c r="N60" s="9">
        <v>1.5</v>
      </c>
      <c r="O60" s="9">
        <v>1.1000000000000001</v>
      </c>
      <c r="P60" s="9">
        <v>2</v>
      </c>
      <c r="Q60" s="9">
        <v>1.2</v>
      </c>
      <c r="R60">
        <v>1.05</v>
      </c>
      <c r="S60">
        <f t="shared" si="4"/>
        <v>0.47095746419981693</v>
      </c>
    </row>
    <row r="61" spans="1:20" s="4" customFormat="1" ht="16" x14ac:dyDescent="0.2">
      <c r="A61" s="4" t="s">
        <v>52</v>
      </c>
      <c r="B61" s="4">
        <v>1.1000000000000001</v>
      </c>
      <c r="C61" s="4" t="s">
        <v>26</v>
      </c>
      <c r="D61" s="4" t="s">
        <v>10</v>
      </c>
      <c r="F61" s="1" t="s">
        <v>33</v>
      </c>
      <c r="G61" s="4" t="s">
        <v>16</v>
      </c>
      <c r="H61" s="4" t="s">
        <v>53</v>
      </c>
      <c r="J61" s="4">
        <v>2</v>
      </c>
      <c r="K61">
        <f t="shared" si="3"/>
        <v>9.5310179804324935E-2</v>
      </c>
      <c r="L61" s="9">
        <v>1.5</v>
      </c>
      <c r="M61" s="9">
        <v>1.2</v>
      </c>
      <c r="N61" s="9">
        <v>1.5</v>
      </c>
      <c r="O61" s="9">
        <v>1.1000000000000001</v>
      </c>
      <c r="P61" s="9">
        <v>2</v>
      </c>
      <c r="Q61" s="9">
        <v>1.2</v>
      </c>
      <c r="R61">
        <v>1.05</v>
      </c>
      <c r="S61">
        <f t="shared" si="4"/>
        <v>0.47095746419981693</v>
      </c>
    </row>
    <row r="62" spans="1:20" s="4" customFormat="1" ht="16" x14ac:dyDescent="0.2">
      <c r="A62" s="4" t="s">
        <v>71</v>
      </c>
      <c r="B62" s="4">
        <f>B61</f>
        <v>1.1000000000000001</v>
      </c>
      <c r="C62" s="4" t="s">
        <v>26</v>
      </c>
      <c r="D62" s="4" t="s">
        <v>10</v>
      </c>
      <c r="F62" s="1" t="s">
        <v>33</v>
      </c>
      <c r="G62" s="4" t="s">
        <v>16</v>
      </c>
      <c r="H62" s="4" t="s">
        <v>72</v>
      </c>
      <c r="J62" s="4">
        <v>2</v>
      </c>
      <c r="K62">
        <f t="shared" si="3"/>
        <v>9.5310179804324935E-2</v>
      </c>
      <c r="L62" s="9">
        <v>1.5</v>
      </c>
      <c r="M62" s="9">
        <v>1.2</v>
      </c>
      <c r="N62" s="9">
        <v>1.5</v>
      </c>
      <c r="O62" s="9">
        <v>1.1000000000000001</v>
      </c>
      <c r="P62" s="9">
        <v>2</v>
      </c>
      <c r="Q62" s="9">
        <v>1.2</v>
      </c>
      <c r="R62">
        <v>1.05</v>
      </c>
      <c r="S62">
        <f t="shared" si="4"/>
        <v>0.47095746419981693</v>
      </c>
    </row>
    <row r="63" spans="1:20" s="4" customFormat="1" ht="16" x14ac:dyDescent="0.2">
      <c r="A63" s="4" t="s">
        <v>78</v>
      </c>
      <c r="B63" s="4">
        <v>0.8</v>
      </c>
      <c r="C63" s="4" t="s">
        <v>26</v>
      </c>
      <c r="D63" s="4" t="s">
        <v>10</v>
      </c>
      <c r="F63" s="1" t="s">
        <v>33</v>
      </c>
      <c r="G63" s="4" t="s">
        <v>16</v>
      </c>
      <c r="H63" s="4" t="s">
        <v>79</v>
      </c>
      <c r="J63" s="4">
        <v>2</v>
      </c>
      <c r="K63">
        <f t="shared" si="3"/>
        <v>-0.22314355131420971</v>
      </c>
      <c r="L63" s="9">
        <v>1.5</v>
      </c>
      <c r="M63" s="9">
        <v>1.2</v>
      </c>
      <c r="N63" s="9">
        <v>1.5</v>
      </c>
      <c r="O63" s="9">
        <v>1.1000000000000001</v>
      </c>
      <c r="P63" s="9">
        <v>2</v>
      </c>
      <c r="Q63" s="9">
        <v>1.2</v>
      </c>
      <c r="R63">
        <v>1.05</v>
      </c>
      <c r="S63">
        <f t="shared" si="4"/>
        <v>0.47095746419981693</v>
      </c>
    </row>
    <row r="64" spans="1:20" s="4" customFormat="1" ht="16" x14ac:dyDescent="0.2">
      <c r="A64" s="4" t="s">
        <v>80</v>
      </c>
      <c r="B64" s="4">
        <v>0.75</v>
      </c>
      <c r="C64" s="4" t="s">
        <v>81</v>
      </c>
      <c r="D64" s="4" t="s">
        <v>10</v>
      </c>
      <c r="F64" s="1" t="s">
        <v>33</v>
      </c>
      <c r="G64" s="4" t="s">
        <v>16</v>
      </c>
      <c r="H64" s="4" t="s">
        <v>82</v>
      </c>
      <c r="J64" s="4">
        <v>2</v>
      </c>
      <c r="K64">
        <f t="shared" si="3"/>
        <v>-0.2876820724517809</v>
      </c>
      <c r="L64" s="9">
        <v>1.5</v>
      </c>
      <c r="M64" s="9">
        <v>1.2</v>
      </c>
      <c r="N64" s="9">
        <v>1.5</v>
      </c>
      <c r="O64" s="9">
        <v>1.1000000000000001</v>
      </c>
      <c r="P64" s="9">
        <v>2</v>
      </c>
      <c r="Q64" s="9">
        <v>1.2</v>
      </c>
      <c r="R64">
        <v>1.05</v>
      </c>
      <c r="S64">
        <f t="shared" si="4"/>
        <v>0.47095746419981693</v>
      </c>
    </row>
    <row r="65" spans="1:20" s="4" customFormat="1" ht="16" x14ac:dyDescent="0.2">
      <c r="A65" s="4" t="s">
        <v>83</v>
      </c>
      <c r="B65" s="4">
        <f>B64</f>
        <v>0.75</v>
      </c>
      <c r="C65" s="4" t="s">
        <v>26</v>
      </c>
      <c r="D65" s="4" t="s">
        <v>10</v>
      </c>
      <c r="F65" s="1" t="s">
        <v>33</v>
      </c>
      <c r="G65" s="4" t="s">
        <v>16</v>
      </c>
      <c r="H65" s="4" t="s">
        <v>84</v>
      </c>
      <c r="J65" s="4">
        <v>2</v>
      </c>
      <c r="K65">
        <f t="shared" si="3"/>
        <v>-0.2876820724517809</v>
      </c>
      <c r="L65" s="9">
        <v>1.5</v>
      </c>
      <c r="M65" s="9">
        <v>1.2</v>
      </c>
      <c r="N65" s="9">
        <v>1.5</v>
      </c>
      <c r="O65" s="9">
        <v>1.1000000000000001</v>
      </c>
      <c r="P65" s="9">
        <v>2</v>
      </c>
      <c r="Q65" s="9">
        <v>1.2</v>
      </c>
      <c r="R65">
        <v>1.05</v>
      </c>
      <c r="S65">
        <f t="shared" si="4"/>
        <v>0.47095746419981693</v>
      </c>
    </row>
    <row r="66" spans="1:20" s="4" customFormat="1" ht="16" x14ac:dyDescent="0.2">
      <c r="A66" s="4" t="s">
        <v>85</v>
      </c>
      <c r="B66" s="5">
        <v>0.25</v>
      </c>
      <c r="C66" s="4" t="s">
        <v>26</v>
      </c>
      <c r="D66" s="4" t="s">
        <v>10</v>
      </c>
      <c r="F66" s="1" t="s">
        <v>33</v>
      </c>
      <c r="G66" s="4" t="s">
        <v>16</v>
      </c>
      <c r="H66" s="4" t="s">
        <v>86</v>
      </c>
      <c r="I66" s="10"/>
      <c r="J66" s="4">
        <v>2</v>
      </c>
      <c r="K66">
        <f t="shared" si="3"/>
        <v>-1.3862943611198906</v>
      </c>
      <c r="L66" s="9">
        <v>1.5</v>
      </c>
      <c r="M66" s="9">
        <v>1.2</v>
      </c>
      <c r="N66" s="9">
        <v>1.5</v>
      </c>
      <c r="O66" s="9">
        <v>1.1000000000000001</v>
      </c>
      <c r="P66" s="9">
        <v>2</v>
      </c>
      <c r="Q66" s="9">
        <v>1.2</v>
      </c>
      <c r="R66">
        <v>1.05</v>
      </c>
      <c r="S66">
        <f t="shared" si="4"/>
        <v>0.47095746419981693</v>
      </c>
    </row>
    <row r="67" spans="1:20" s="4" customFormat="1" ht="16" x14ac:dyDescent="0.2">
      <c r="A67" s="4" t="s">
        <v>27</v>
      </c>
      <c r="B67" s="4">
        <v>16.899999999999999</v>
      </c>
      <c r="C67" s="4" t="s">
        <v>26</v>
      </c>
      <c r="D67" s="4" t="s">
        <v>19</v>
      </c>
      <c r="F67" s="1" t="s">
        <v>33</v>
      </c>
      <c r="G67" s="4" t="s">
        <v>16</v>
      </c>
      <c r="H67" s="4" t="s">
        <v>28</v>
      </c>
      <c r="J67" s="4">
        <v>2</v>
      </c>
      <c r="K67">
        <f t="shared" si="3"/>
        <v>2.8273136219290276</v>
      </c>
      <c r="L67" s="9">
        <v>1.5</v>
      </c>
      <c r="M67" s="9">
        <v>1.2</v>
      </c>
      <c r="N67" s="9">
        <v>1.5</v>
      </c>
      <c r="O67" s="9">
        <v>1.1000000000000001</v>
      </c>
      <c r="P67" s="9">
        <v>2</v>
      </c>
      <c r="Q67" s="9">
        <v>1.2</v>
      </c>
      <c r="R67">
        <v>1.05</v>
      </c>
      <c r="S67">
        <f t="shared" si="4"/>
        <v>0.47095746419981693</v>
      </c>
    </row>
    <row r="68" spans="1:20" s="4" customFormat="1" ht="16" x14ac:dyDescent="0.2">
      <c r="K68" s="5"/>
      <c r="L68" s="5"/>
      <c r="M68" s="5"/>
      <c r="N68" s="5"/>
      <c r="O68" s="5"/>
      <c r="P68" s="5"/>
    </row>
    <row r="69" spans="1:20" customFormat="1" ht="16" x14ac:dyDescent="0.2">
      <c r="A69" s="6" t="s">
        <v>0</v>
      </c>
      <c r="B69" s="6" t="s">
        <v>63</v>
      </c>
      <c r="K69" s="9"/>
      <c r="L69" s="9"/>
      <c r="M69" s="9"/>
      <c r="N69" s="9"/>
      <c r="O69" s="9"/>
      <c r="P69" s="9"/>
    </row>
    <row r="70" spans="1:20" customFormat="1" x14ac:dyDescent="0.2">
      <c r="A70" t="s">
        <v>2</v>
      </c>
      <c r="K70" s="9"/>
      <c r="L70" s="9"/>
      <c r="M70" s="9"/>
      <c r="N70" s="9"/>
      <c r="O70" s="9"/>
      <c r="P70" s="9"/>
    </row>
    <row r="71" spans="1:20" customFormat="1" x14ac:dyDescent="0.2">
      <c r="A71" t="s">
        <v>3</v>
      </c>
      <c r="B71">
        <v>1</v>
      </c>
      <c r="K71" s="9"/>
      <c r="L71" s="9"/>
      <c r="M71" s="9"/>
      <c r="N71" s="9"/>
      <c r="O71" s="9"/>
      <c r="P71" s="9"/>
    </row>
    <row r="72" spans="1:20" customFormat="1" x14ac:dyDescent="0.2">
      <c r="A72" t="s">
        <v>5</v>
      </c>
      <c r="B72" t="s">
        <v>87</v>
      </c>
      <c r="K72" s="9"/>
      <c r="L72" s="9"/>
      <c r="M72" s="9"/>
      <c r="N72" s="9"/>
      <c r="O72" s="9"/>
      <c r="P72" s="9"/>
    </row>
    <row r="73" spans="1:20" customFormat="1" ht="16" x14ac:dyDescent="0.2">
      <c r="A73" t="s">
        <v>6</v>
      </c>
      <c r="B73" s="11" t="s">
        <v>64</v>
      </c>
      <c r="K73" s="9"/>
      <c r="L73" s="9"/>
      <c r="M73" s="9"/>
      <c r="N73" s="9"/>
      <c r="O73" s="9"/>
      <c r="P73" s="9"/>
    </row>
    <row r="74" spans="1:20" customFormat="1" x14ac:dyDescent="0.2">
      <c r="A74" t="s">
        <v>7</v>
      </c>
      <c r="B74" t="s">
        <v>8</v>
      </c>
      <c r="K74" s="9"/>
      <c r="L74" s="9"/>
      <c r="M74" s="9"/>
      <c r="N74" s="9"/>
      <c r="O74" s="9"/>
      <c r="P74" s="9"/>
    </row>
    <row r="75" spans="1:20" customFormat="1" x14ac:dyDescent="0.2">
      <c r="A75" t="s">
        <v>9</v>
      </c>
      <c r="B75" t="s">
        <v>10</v>
      </c>
      <c r="K75" s="9"/>
      <c r="L75" s="9"/>
      <c r="M75" s="9"/>
      <c r="N75" s="9"/>
      <c r="O75" s="9"/>
      <c r="P75" s="9"/>
    </row>
    <row r="76" spans="1:20" customFormat="1" x14ac:dyDescent="0.2">
      <c r="A76" t="s">
        <v>4</v>
      </c>
      <c r="B76" t="s">
        <v>88</v>
      </c>
      <c r="K76" s="9"/>
      <c r="L76" s="9"/>
      <c r="M76" s="9"/>
      <c r="N76" s="9"/>
      <c r="O76" s="9"/>
      <c r="P76" s="9"/>
    </row>
    <row r="77" spans="1:20" customFormat="1" x14ac:dyDescent="0.2">
      <c r="A77" t="s">
        <v>2</v>
      </c>
      <c r="B77" t="s">
        <v>25</v>
      </c>
      <c r="K77" s="9"/>
      <c r="L77" s="9"/>
      <c r="M77" s="9"/>
      <c r="N77" s="9"/>
      <c r="O77" s="9"/>
      <c r="P77" s="9"/>
    </row>
    <row r="78" spans="1:20" customFormat="1" ht="16" x14ac:dyDescent="0.2">
      <c r="A78" s="6" t="s">
        <v>11</v>
      </c>
      <c r="K78" s="9"/>
      <c r="L78" s="9"/>
      <c r="M78" s="9"/>
      <c r="N78" s="9"/>
      <c r="O78" s="9"/>
      <c r="P78" s="9"/>
    </row>
    <row r="79" spans="1:20" customFormat="1" ht="16" x14ac:dyDescent="0.2">
      <c r="A79" s="6" t="s">
        <v>12</v>
      </c>
      <c r="B79" s="6" t="s">
        <v>13</v>
      </c>
      <c r="C79" s="6" t="s">
        <v>2</v>
      </c>
      <c r="D79" s="6" t="s">
        <v>9</v>
      </c>
      <c r="E79" s="6" t="s">
        <v>14</v>
      </c>
      <c r="F79" s="3" t="s">
        <v>20</v>
      </c>
      <c r="G79" s="6" t="s">
        <v>7</v>
      </c>
      <c r="H79" s="6" t="s">
        <v>6</v>
      </c>
      <c r="I79" s="6" t="s">
        <v>4</v>
      </c>
      <c r="J79" s="3" t="s">
        <v>21</v>
      </c>
      <c r="K79" s="6" t="s">
        <v>22</v>
      </c>
      <c r="L79" s="7" t="s">
        <v>36</v>
      </c>
      <c r="M79" s="7" t="s">
        <v>37</v>
      </c>
      <c r="N79" s="7" t="s">
        <v>38</v>
      </c>
      <c r="O79" s="7" t="s">
        <v>39</v>
      </c>
      <c r="P79" s="7" t="s">
        <v>40</v>
      </c>
      <c r="Q79" s="7" t="s">
        <v>41</v>
      </c>
      <c r="R79" s="6" t="s">
        <v>42</v>
      </c>
      <c r="S79" s="6" t="s">
        <v>23</v>
      </c>
      <c r="T79" s="3" t="s">
        <v>43</v>
      </c>
    </row>
    <row r="80" spans="1:20" customFormat="1" ht="16" x14ac:dyDescent="0.2">
      <c r="A80" s="11" t="s">
        <v>63</v>
      </c>
      <c r="B80">
        <v>1</v>
      </c>
      <c r="C80" t="s">
        <v>25</v>
      </c>
      <c r="D80" t="s">
        <v>10</v>
      </c>
      <c r="F80" s="1"/>
      <c r="G80" t="s">
        <v>15</v>
      </c>
      <c r="H80" s="11" t="s">
        <v>64</v>
      </c>
      <c r="K80" s="4"/>
      <c r="L80" s="9"/>
      <c r="M80" s="9"/>
      <c r="N80" s="9"/>
      <c r="O80" s="9"/>
      <c r="P80" s="9"/>
      <c r="Q80" s="9"/>
    </row>
    <row r="81" spans="1:19" customFormat="1" ht="16" x14ac:dyDescent="0.2">
      <c r="A81" t="s">
        <v>89</v>
      </c>
      <c r="B81" s="12">
        <v>0.93</v>
      </c>
      <c r="C81" t="s">
        <v>26</v>
      </c>
      <c r="D81" t="s">
        <v>10</v>
      </c>
      <c r="F81" s="1" t="s">
        <v>33</v>
      </c>
      <c r="G81" t="s">
        <v>16</v>
      </c>
      <c r="H81" t="s">
        <v>90</v>
      </c>
      <c r="I81" t="s">
        <v>91</v>
      </c>
      <c r="J81" s="4">
        <v>2</v>
      </c>
      <c r="K81">
        <f t="shared" ref="K81:K96" si="5">LN(B81)</f>
        <v>-7.2570692834835374E-2</v>
      </c>
      <c r="L81" s="9">
        <v>1.5</v>
      </c>
      <c r="M81" s="9">
        <v>1.2</v>
      </c>
      <c r="N81" s="9">
        <v>1.5</v>
      </c>
      <c r="O81" s="9">
        <v>1.1000000000000001</v>
      </c>
      <c r="P81" s="9">
        <v>2</v>
      </c>
      <c r="Q81" s="9">
        <v>1.2</v>
      </c>
      <c r="R81">
        <v>1.05</v>
      </c>
      <c r="S81">
        <f t="shared" ref="S81:S96" si="6">LN(SQRT(EXP(
SQRT(
+POWER(LN(L81),2)
+POWER(LN(M81),2)
+POWER(LN(N81),2)
+POWER(LN(O81),2)
+POWER(LN(P81),2)
+POWER(LN(Q81),2)
+POWER(LN(R81),2)
)
)))</f>
        <v>0.47095746419981693</v>
      </c>
    </row>
    <row r="82" spans="1:19" customFormat="1" ht="16" x14ac:dyDescent="0.2">
      <c r="A82" t="s">
        <v>92</v>
      </c>
      <c r="B82" s="12">
        <v>3.1E-2</v>
      </c>
      <c r="C82" t="s">
        <v>26</v>
      </c>
      <c r="D82" t="s">
        <v>10</v>
      </c>
      <c r="F82" s="1" t="s">
        <v>33</v>
      </c>
      <c r="G82" t="s">
        <v>16</v>
      </c>
      <c r="H82" t="s">
        <v>93</v>
      </c>
      <c r="I82" t="s">
        <v>94</v>
      </c>
      <c r="J82" s="4">
        <v>2</v>
      </c>
      <c r="K82">
        <f t="shared" si="5"/>
        <v>-3.473768074496991</v>
      </c>
      <c r="L82" s="9">
        <v>1.5</v>
      </c>
      <c r="M82" s="9">
        <v>1.2</v>
      </c>
      <c r="N82" s="9">
        <v>1.5</v>
      </c>
      <c r="O82" s="9">
        <v>1.1000000000000001</v>
      </c>
      <c r="P82" s="9">
        <v>2</v>
      </c>
      <c r="Q82" s="9">
        <v>1.2</v>
      </c>
      <c r="R82">
        <v>1.05</v>
      </c>
      <c r="S82">
        <f t="shared" si="6"/>
        <v>0.47095746419981693</v>
      </c>
    </row>
    <row r="83" spans="1:19" customFormat="1" ht="16" x14ac:dyDescent="0.2">
      <c r="A83" s="13" t="s">
        <v>95</v>
      </c>
      <c r="B83" s="12">
        <v>3.1E-2</v>
      </c>
      <c r="C83" t="s">
        <v>26</v>
      </c>
      <c r="D83" t="s">
        <v>10</v>
      </c>
      <c r="F83" s="1" t="s">
        <v>33</v>
      </c>
      <c r="G83" t="s">
        <v>16</v>
      </c>
      <c r="H83" t="s">
        <v>96</v>
      </c>
      <c r="I83" t="s">
        <v>94</v>
      </c>
      <c r="J83" s="4">
        <v>2</v>
      </c>
      <c r="K83">
        <f t="shared" si="5"/>
        <v>-3.473768074496991</v>
      </c>
      <c r="L83" s="9">
        <v>1.5</v>
      </c>
      <c r="M83" s="9">
        <v>1.2</v>
      </c>
      <c r="N83" s="9">
        <v>1.5</v>
      </c>
      <c r="O83" s="9">
        <v>1.1000000000000001</v>
      </c>
      <c r="P83" s="9">
        <v>2</v>
      </c>
      <c r="Q83" s="9">
        <v>1.2</v>
      </c>
      <c r="R83">
        <v>1.05</v>
      </c>
      <c r="S83">
        <f t="shared" si="6"/>
        <v>0.47095746419981693</v>
      </c>
    </row>
    <row r="84" spans="1:19" customFormat="1" ht="16" x14ac:dyDescent="0.2">
      <c r="A84" s="13" t="s">
        <v>97</v>
      </c>
      <c r="B84" s="12">
        <v>3.1E-2</v>
      </c>
      <c r="C84" t="s">
        <v>98</v>
      </c>
      <c r="D84" t="s">
        <v>10</v>
      </c>
      <c r="F84" s="1" t="s">
        <v>33</v>
      </c>
      <c r="G84" t="s">
        <v>16</v>
      </c>
      <c r="H84" t="s">
        <v>99</v>
      </c>
      <c r="I84" t="s">
        <v>94</v>
      </c>
      <c r="J84" s="4">
        <v>2</v>
      </c>
      <c r="K84">
        <f t="shared" si="5"/>
        <v>-3.473768074496991</v>
      </c>
      <c r="L84" s="9">
        <v>1.5</v>
      </c>
      <c r="M84" s="9">
        <v>1.2</v>
      </c>
      <c r="N84" s="9">
        <v>1.5</v>
      </c>
      <c r="O84" s="9">
        <v>1.1000000000000001</v>
      </c>
      <c r="P84" s="9">
        <v>2</v>
      </c>
      <c r="Q84" s="9">
        <v>1.2</v>
      </c>
      <c r="R84">
        <v>1.05</v>
      </c>
      <c r="S84">
        <f t="shared" si="6"/>
        <v>0.47095746419981693</v>
      </c>
    </row>
    <row r="85" spans="1:19" customFormat="1" ht="16" x14ac:dyDescent="0.2">
      <c r="A85" t="s">
        <v>100</v>
      </c>
      <c r="B85" s="12">
        <v>3.1E-2</v>
      </c>
      <c r="C85" t="s">
        <v>26</v>
      </c>
      <c r="D85" t="s">
        <v>10</v>
      </c>
      <c r="F85" s="1" t="s">
        <v>33</v>
      </c>
      <c r="G85" t="s">
        <v>16</v>
      </c>
      <c r="H85" t="s">
        <v>101</v>
      </c>
      <c r="I85" t="s">
        <v>94</v>
      </c>
      <c r="J85" s="4">
        <v>2</v>
      </c>
      <c r="K85">
        <f t="shared" si="5"/>
        <v>-3.473768074496991</v>
      </c>
      <c r="L85" s="9">
        <v>1.5</v>
      </c>
      <c r="M85" s="9">
        <v>1.2</v>
      </c>
      <c r="N85" s="9">
        <v>1.5</v>
      </c>
      <c r="O85" s="9">
        <v>1.1000000000000001</v>
      </c>
      <c r="P85" s="9">
        <v>2</v>
      </c>
      <c r="Q85" s="9">
        <v>1.2</v>
      </c>
      <c r="R85">
        <v>1.05</v>
      </c>
      <c r="S85">
        <f t="shared" si="6"/>
        <v>0.47095746419981693</v>
      </c>
    </row>
    <row r="86" spans="1:19" customFormat="1" ht="16" x14ac:dyDescent="0.2">
      <c r="A86" t="s">
        <v>102</v>
      </c>
      <c r="B86" s="12">
        <v>1</v>
      </c>
      <c r="C86" t="s">
        <v>25</v>
      </c>
      <c r="D86" t="s">
        <v>10</v>
      </c>
      <c r="F86" s="1" t="s">
        <v>33</v>
      </c>
      <c r="G86" t="s">
        <v>16</v>
      </c>
      <c r="H86" t="s">
        <v>102</v>
      </c>
      <c r="J86" s="4">
        <v>2</v>
      </c>
      <c r="K86">
        <f t="shared" si="5"/>
        <v>0</v>
      </c>
      <c r="L86" s="9">
        <v>1.5</v>
      </c>
      <c r="M86" s="9">
        <v>1.2</v>
      </c>
      <c r="N86" s="9">
        <v>1.5</v>
      </c>
      <c r="O86" s="9">
        <v>1.1000000000000001</v>
      </c>
      <c r="P86" s="9">
        <v>2</v>
      </c>
      <c r="Q86" s="9">
        <v>1.2</v>
      </c>
      <c r="R86">
        <v>1.05</v>
      </c>
      <c r="S86">
        <f t="shared" si="6"/>
        <v>0.47095746419981693</v>
      </c>
    </row>
    <row r="87" spans="1:19" customFormat="1" ht="16" x14ac:dyDescent="0.2">
      <c r="A87" s="13" t="s">
        <v>103</v>
      </c>
      <c r="B87" s="12">
        <v>9.2999999999999992E-3</v>
      </c>
      <c r="C87" t="s">
        <v>25</v>
      </c>
      <c r="D87" t="s">
        <v>10</v>
      </c>
      <c r="F87" s="1" t="s">
        <v>33</v>
      </c>
      <c r="G87" t="s">
        <v>16</v>
      </c>
      <c r="H87" t="s">
        <v>104</v>
      </c>
      <c r="I87" t="s">
        <v>105</v>
      </c>
      <c r="J87" s="4">
        <v>2</v>
      </c>
      <c r="K87">
        <f t="shared" si="5"/>
        <v>-4.6777408788229264</v>
      </c>
      <c r="L87" s="9">
        <v>1.5</v>
      </c>
      <c r="M87" s="9">
        <v>1.2</v>
      </c>
      <c r="N87" s="9">
        <v>1.5</v>
      </c>
      <c r="O87" s="9">
        <v>1.1000000000000001</v>
      </c>
      <c r="P87" s="9">
        <v>2</v>
      </c>
      <c r="Q87" s="9">
        <v>1.2</v>
      </c>
      <c r="R87">
        <v>1.05</v>
      </c>
      <c r="S87">
        <f t="shared" si="6"/>
        <v>0.47095746419981693</v>
      </c>
    </row>
    <row r="88" spans="1:19" customFormat="1" ht="16" x14ac:dyDescent="0.2">
      <c r="A88" s="13" t="s">
        <v>106</v>
      </c>
      <c r="B88" s="12">
        <v>4.1000000000000002E-2</v>
      </c>
      <c r="C88" t="s">
        <v>25</v>
      </c>
      <c r="D88" t="s">
        <v>10</v>
      </c>
      <c r="F88" s="1" t="s">
        <v>33</v>
      </c>
      <c r="G88" t="s">
        <v>16</v>
      </c>
      <c r="H88" t="s">
        <v>107</v>
      </c>
      <c r="I88" t="s">
        <v>105</v>
      </c>
      <c r="J88" s="4">
        <v>2</v>
      </c>
      <c r="K88">
        <f t="shared" si="5"/>
        <v>-3.1941832122778293</v>
      </c>
      <c r="L88" s="9">
        <v>1.5</v>
      </c>
      <c r="M88" s="9">
        <v>1.2</v>
      </c>
      <c r="N88" s="9">
        <v>1.5</v>
      </c>
      <c r="O88" s="9">
        <v>1.1000000000000001</v>
      </c>
      <c r="P88" s="9">
        <v>2</v>
      </c>
      <c r="Q88" s="9">
        <v>1.2</v>
      </c>
      <c r="R88">
        <v>1.05</v>
      </c>
      <c r="S88">
        <f t="shared" si="6"/>
        <v>0.47095746419981693</v>
      </c>
    </row>
    <row r="89" spans="1:19" customFormat="1" ht="16" x14ac:dyDescent="0.2">
      <c r="A89" t="s">
        <v>108</v>
      </c>
      <c r="B89" s="12">
        <v>1.2999999999999999E-2</v>
      </c>
      <c r="C89" t="s">
        <v>25</v>
      </c>
      <c r="D89" t="s">
        <v>10</v>
      </c>
      <c r="F89" s="1" t="s">
        <v>33</v>
      </c>
      <c r="G89" t="s">
        <v>16</v>
      </c>
      <c r="H89" t="s">
        <v>109</v>
      </c>
      <c r="I89" t="s">
        <v>105</v>
      </c>
      <c r="J89" s="4">
        <v>2</v>
      </c>
      <c r="K89">
        <f t="shared" si="5"/>
        <v>-4.3428059215206005</v>
      </c>
      <c r="L89" s="9">
        <v>1.5</v>
      </c>
      <c r="M89" s="9">
        <v>1.2</v>
      </c>
      <c r="N89" s="9">
        <v>1.5</v>
      </c>
      <c r="O89" s="9">
        <v>1.1000000000000001</v>
      </c>
      <c r="P89" s="9">
        <v>2</v>
      </c>
      <c r="Q89" s="9">
        <v>1.2</v>
      </c>
      <c r="R89">
        <v>1.05</v>
      </c>
      <c r="S89">
        <f t="shared" si="6"/>
        <v>0.47095746419981693</v>
      </c>
    </row>
    <row r="90" spans="1:19" customFormat="1" ht="16" x14ac:dyDescent="0.2">
      <c r="A90" t="s">
        <v>110</v>
      </c>
      <c r="B90" s="12">
        <v>0.03</v>
      </c>
      <c r="C90" t="s">
        <v>25</v>
      </c>
      <c r="D90" t="s">
        <v>111</v>
      </c>
      <c r="F90" s="1" t="s">
        <v>33</v>
      </c>
      <c r="G90" t="s">
        <v>16</v>
      </c>
      <c r="H90" t="s">
        <v>112</v>
      </c>
      <c r="I90" t="s">
        <v>113</v>
      </c>
      <c r="J90" s="4">
        <v>2</v>
      </c>
      <c r="K90">
        <f t="shared" si="5"/>
        <v>-3.5065578973199818</v>
      </c>
      <c r="L90" s="9">
        <v>1.5</v>
      </c>
      <c r="M90" s="9">
        <v>1.2</v>
      </c>
      <c r="N90" s="9">
        <v>1.5</v>
      </c>
      <c r="O90" s="9">
        <v>1.1000000000000001</v>
      </c>
      <c r="P90" s="9">
        <v>2</v>
      </c>
      <c r="Q90" s="9">
        <v>1.2</v>
      </c>
      <c r="R90">
        <v>1.05</v>
      </c>
      <c r="S90">
        <f t="shared" si="6"/>
        <v>0.47095746419981693</v>
      </c>
    </row>
    <row r="91" spans="1:19" customFormat="1" ht="16" x14ac:dyDescent="0.2">
      <c r="A91" s="13" t="s">
        <v>27</v>
      </c>
      <c r="B91" s="12">
        <v>1.1000000000000001</v>
      </c>
      <c r="C91" t="s">
        <v>114</v>
      </c>
      <c r="D91" t="s">
        <v>19</v>
      </c>
      <c r="F91" s="1" t="s">
        <v>33</v>
      </c>
      <c r="G91" t="s">
        <v>16</v>
      </c>
      <c r="H91" t="s">
        <v>28</v>
      </c>
      <c r="I91" t="s">
        <v>115</v>
      </c>
      <c r="J91" s="4">
        <v>2</v>
      </c>
      <c r="K91">
        <f t="shared" si="5"/>
        <v>9.5310179804324935E-2</v>
      </c>
      <c r="L91" s="9">
        <v>1.5</v>
      </c>
      <c r="M91" s="9">
        <v>1.2</v>
      </c>
      <c r="N91" s="9">
        <v>1.5</v>
      </c>
      <c r="O91" s="9">
        <v>1.1000000000000001</v>
      </c>
      <c r="P91" s="9">
        <v>2</v>
      </c>
      <c r="Q91" s="9">
        <v>1.2</v>
      </c>
      <c r="R91">
        <v>1.05</v>
      </c>
      <c r="S91">
        <f t="shared" si="6"/>
        <v>0.47095746419981693</v>
      </c>
    </row>
    <row r="92" spans="1:19" customFormat="1" ht="16" x14ac:dyDescent="0.2">
      <c r="A92" t="s">
        <v>116</v>
      </c>
      <c r="B92" s="12">
        <v>4.0000000000000001E-10</v>
      </c>
      <c r="C92" t="s">
        <v>25</v>
      </c>
      <c r="D92" t="s">
        <v>9</v>
      </c>
      <c r="F92" s="1" t="s">
        <v>33</v>
      </c>
      <c r="G92" t="s">
        <v>16</v>
      </c>
      <c r="H92" t="s">
        <v>117</v>
      </c>
      <c r="J92" s="4">
        <v>2</v>
      </c>
      <c r="K92">
        <f t="shared" si="5"/>
        <v>-21.639556568820566</v>
      </c>
      <c r="L92" s="9">
        <v>1.5</v>
      </c>
      <c r="M92" s="9">
        <v>1.2</v>
      </c>
      <c r="N92" s="9">
        <v>1.5</v>
      </c>
      <c r="O92" s="9">
        <v>1.1000000000000001</v>
      </c>
      <c r="P92" s="9">
        <v>2</v>
      </c>
      <c r="Q92" s="9">
        <v>1.2</v>
      </c>
      <c r="R92">
        <v>3</v>
      </c>
      <c r="S92">
        <f t="shared" si="6"/>
        <v>0.72314801614797197</v>
      </c>
    </row>
    <row r="93" spans="1:19" customFormat="1" ht="16" x14ac:dyDescent="0.2">
      <c r="A93" s="13" t="s">
        <v>118</v>
      </c>
      <c r="B93" s="12">
        <v>0.83</v>
      </c>
      <c r="C93" t="s">
        <v>29</v>
      </c>
      <c r="D93" t="s">
        <v>119</v>
      </c>
      <c r="F93" s="1" t="s">
        <v>33</v>
      </c>
      <c r="G93" t="s">
        <v>16</v>
      </c>
      <c r="H93" t="s">
        <v>120</v>
      </c>
      <c r="I93" t="s">
        <v>121</v>
      </c>
      <c r="J93" s="4">
        <v>2</v>
      </c>
      <c r="K93">
        <f t="shared" si="5"/>
        <v>-0.18632957819149348</v>
      </c>
      <c r="L93" s="9">
        <v>1.5</v>
      </c>
      <c r="M93" s="9">
        <v>1.2</v>
      </c>
      <c r="N93" s="9">
        <v>1.5</v>
      </c>
      <c r="O93" s="9">
        <v>1.1000000000000001</v>
      </c>
      <c r="P93" s="9">
        <v>2</v>
      </c>
      <c r="Q93" s="9">
        <v>1.2</v>
      </c>
      <c r="R93">
        <v>2</v>
      </c>
      <c r="S93">
        <f t="shared" si="6"/>
        <v>0.58422518478336083</v>
      </c>
    </row>
    <row r="94" spans="1:19" customFormat="1" ht="16" x14ac:dyDescent="0.2">
      <c r="A94" t="s">
        <v>122</v>
      </c>
      <c r="B94" s="12">
        <v>0.21</v>
      </c>
      <c r="C94" t="s">
        <v>25</v>
      </c>
      <c r="D94" t="s">
        <v>119</v>
      </c>
      <c r="F94" s="1" t="s">
        <v>33</v>
      </c>
      <c r="G94" t="s">
        <v>16</v>
      </c>
      <c r="H94" t="s">
        <v>123</v>
      </c>
      <c r="I94" t="s">
        <v>124</v>
      </c>
      <c r="J94" s="4">
        <v>2</v>
      </c>
      <c r="K94">
        <f t="shared" si="5"/>
        <v>-1.5606477482646683</v>
      </c>
      <c r="L94" s="9">
        <v>1.5</v>
      </c>
      <c r="M94" s="9">
        <v>1.2</v>
      </c>
      <c r="N94" s="9">
        <v>1.5</v>
      </c>
      <c r="O94" s="9">
        <v>1.1000000000000001</v>
      </c>
      <c r="P94" s="9">
        <v>2</v>
      </c>
      <c r="Q94" s="9">
        <v>1.2</v>
      </c>
      <c r="R94">
        <v>2</v>
      </c>
      <c r="S94">
        <f t="shared" si="6"/>
        <v>0.58422518478336083</v>
      </c>
    </row>
    <row r="95" spans="1:19" customFormat="1" ht="16" x14ac:dyDescent="0.2">
      <c r="A95" s="13" t="s">
        <v>125</v>
      </c>
      <c r="B95" s="12">
        <v>5.5000000000000003E-4</v>
      </c>
      <c r="D95" t="s">
        <v>10</v>
      </c>
      <c r="E95" t="s">
        <v>18</v>
      </c>
      <c r="F95" t="s">
        <v>17</v>
      </c>
      <c r="G95" t="s">
        <v>17</v>
      </c>
      <c r="J95" s="4">
        <v>2</v>
      </c>
      <c r="K95">
        <f t="shared" si="5"/>
        <v>-7.5055922797377574</v>
      </c>
      <c r="L95" s="9">
        <v>1.5</v>
      </c>
      <c r="M95" s="9">
        <v>1.2</v>
      </c>
      <c r="N95" s="9">
        <v>1.5</v>
      </c>
      <c r="O95" s="9">
        <v>1.1000000000000001</v>
      </c>
      <c r="P95" s="9">
        <v>2</v>
      </c>
      <c r="Q95" s="9">
        <v>1.2</v>
      </c>
      <c r="R95" s="9">
        <v>1.5</v>
      </c>
      <c r="S95">
        <f t="shared" si="6"/>
        <v>0.51215847306170115</v>
      </c>
    </row>
    <row r="96" spans="1:19" customFormat="1" ht="16" x14ac:dyDescent="0.2">
      <c r="A96" t="s">
        <v>126</v>
      </c>
      <c r="B96" s="12">
        <v>3.2000000000000001E-2</v>
      </c>
      <c r="C96" t="s">
        <v>127</v>
      </c>
      <c r="D96" t="s">
        <v>10</v>
      </c>
      <c r="F96" s="1" t="s">
        <v>33</v>
      </c>
      <c r="G96" t="s">
        <v>16</v>
      </c>
      <c r="H96" t="s">
        <v>128</v>
      </c>
      <c r="J96" s="4">
        <v>2</v>
      </c>
      <c r="K96">
        <f t="shared" si="5"/>
        <v>-3.4420193761824103</v>
      </c>
      <c r="L96" s="9">
        <v>1.5</v>
      </c>
      <c r="M96" s="9">
        <v>1.2</v>
      </c>
      <c r="N96" s="9">
        <v>1.5</v>
      </c>
      <c r="O96" s="9">
        <v>1.1000000000000001</v>
      </c>
      <c r="P96" s="9">
        <v>2</v>
      </c>
      <c r="Q96" s="9">
        <v>1.2</v>
      </c>
      <c r="R96">
        <v>1.05</v>
      </c>
      <c r="S96">
        <f t="shared" si="6"/>
        <v>0.47095746419981693</v>
      </c>
    </row>
    <row r="97" spans="11:16" s="4" customFormat="1" ht="16" x14ac:dyDescent="0.2">
      <c r="K97" s="5"/>
      <c r="L97" s="5"/>
      <c r="M97" s="5"/>
      <c r="N97" s="5"/>
      <c r="O97" s="5"/>
      <c r="P97" s="5"/>
    </row>
  </sheetData>
  <autoFilter ref="A1:T97" xr:uid="{00000000-0001-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Process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2025-04-21T14:18:48Z</dcterms:modified>
</cp:coreProperties>
</file>