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romain/GitHub/training-pisa-2025/tutorials/activity_browser/exercises/"/>
    </mc:Choice>
  </mc:AlternateContent>
  <xr:revisionPtr revIDLastSave="0" documentId="13_ncr:1_{A1C55994-4ABA-C946-9C01-E9BA7F55DF2B}" xr6:coauthVersionLast="47" xr6:coauthVersionMax="47" xr10:uidLastSave="{00000000-0000-0000-0000-000000000000}"/>
  <bookViews>
    <workbookView xWindow="36360" yWindow="-260" windowWidth="30240" windowHeight="18880" xr2:uid="{00000000-000D-0000-FFFF-FFFF00000000}"/>
  </bookViews>
  <sheets>
    <sheet name="lci" sheetId="1" r:id="rId1"/>
    <sheet name="Final specifications" sheetId="3" r:id="rId2"/>
    <sheet name="Manufacturers' data" sheetId="2" r:id="rId3"/>
  </sheets>
  <definedNames>
    <definedName name="_xlnm._FilterDatabase" localSheetId="0" hidden="1">lci!$A$1:$T$313</definedName>
    <definedName name="_xlnm._FilterDatabase" localSheetId="2" hidden="1">'Manufacturers'' data'!$A$3:$AG$104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21" i="1" l="1"/>
  <c r="B121" i="1"/>
  <c r="K121" i="1" s="1"/>
  <c r="S120" i="1"/>
  <c r="B120" i="1"/>
  <c r="K120" i="1" s="1"/>
  <c r="S119" i="1"/>
  <c r="B119" i="1"/>
  <c r="K119" i="1" s="1"/>
  <c r="K116" i="1"/>
  <c r="T115" i="1"/>
  <c r="U113" i="1"/>
  <c r="T113" i="1"/>
  <c r="U115" i="1" s="1"/>
  <c r="B113" i="1"/>
  <c r="B115" i="1" s="1"/>
  <c r="K115" i="1" s="1"/>
  <c r="U112" i="1"/>
  <c r="T114" i="1" s="1"/>
  <c r="T112" i="1"/>
  <c r="U114" i="1" s="1"/>
  <c r="B112" i="1"/>
  <c r="B114" i="1" s="1"/>
  <c r="K114" i="1" s="1"/>
  <c r="D111" i="1"/>
  <c r="C111" i="1"/>
  <c r="A111" i="1"/>
  <c r="S101" i="1"/>
  <c r="B101" i="1"/>
  <c r="K101" i="1" s="1"/>
  <c r="S100" i="1"/>
  <c r="B100" i="1"/>
  <c r="K100" i="1" s="1"/>
  <c r="S99" i="1"/>
  <c r="B99" i="1"/>
  <c r="K99" i="1" s="1"/>
  <c r="K96" i="1"/>
  <c r="U93" i="1"/>
  <c r="T95" i="1" s="1"/>
  <c r="T93" i="1"/>
  <c r="U95" i="1" s="1"/>
  <c r="B93" i="1"/>
  <c r="K93" i="1" s="1"/>
  <c r="U92" i="1"/>
  <c r="T94" i="1" s="1"/>
  <c r="T92" i="1"/>
  <c r="U94" i="1" s="1"/>
  <c r="B92" i="1"/>
  <c r="B94" i="1" s="1"/>
  <c r="K94" i="1" s="1"/>
  <c r="D91" i="1"/>
  <c r="C91" i="1"/>
  <c r="A91" i="1"/>
  <c r="S81" i="1"/>
  <c r="B81" i="1"/>
  <c r="K81" i="1" s="1"/>
  <c r="S80" i="1"/>
  <c r="B80" i="1"/>
  <c r="K80" i="1" s="1"/>
  <c r="S79" i="1"/>
  <c r="B79" i="1"/>
  <c r="K79" i="1" s="1"/>
  <c r="K76" i="1"/>
  <c r="U73" i="1"/>
  <c r="T75" i="1" s="1"/>
  <c r="T73" i="1"/>
  <c r="U75" i="1" s="1"/>
  <c r="B73" i="1"/>
  <c r="K73" i="1" s="1"/>
  <c r="U72" i="1"/>
  <c r="T74" i="1" s="1"/>
  <c r="T72" i="1"/>
  <c r="U74" i="1" s="1"/>
  <c r="B72" i="1"/>
  <c r="B74" i="1" s="1"/>
  <c r="K74" i="1" s="1"/>
  <c r="D71" i="1"/>
  <c r="C71" i="1"/>
  <c r="A71" i="1"/>
  <c r="A51" i="1"/>
  <c r="A31" i="1"/>
  <c r="S61" i="1"/>
  <c r="B61" i="1"/>
  <c r="K61" i="1" s="1"/>
  <c r="S60" i="1"/>
  <c r="B60" i="1"/>
  <c r="K60" i="1" s="1"/>
  <c r="S59" i="1"/>
  <c r="B59" i="1"/>
  <c r="K59" i="1" s="1"/>
  <c r="K56" i="1"/>
  <c r="U53" i="1"/>
  <c r="T55" i="1" s="1"/>
  <c r="T53" i="1"/>
  <c r="U55" i="1" s="1"/>
  <c r="B53" i="1"/>
  <c r="K53" i="1" s="1"/>
  <c r="U52" i="1"/>
  <c r="T54" i="1" s="1"/>
  <c r="T52" i="1"/>
  <c r="U54" i="1" s="1"/>
  <c r="B52" i="1"/>
  <c r="B54" i="1" s="1"/>
  <c r="K54" i="1" s="1"/>
  <c r="D51" i="1"/>
  <c r="C51" i="1"/>
  <c r="S41" i="1"/>
  <c r="B41" i="1"/>
  <c r="K41" i="1" s="1"/>
  <c r="S40" i="1"/>
  <c r="B40" i="1"/>
  <c r="K40" i="1" s="1"/>
  <c r="S39" i="1"/>
  <c r="B39" i="1"/>
  <c r="K39" i="1" s="1"/>
  <c r="K36" i="1"/>
  <c r="U33" i="1"/>
  <c r="T35" i="1" s="1"/>
  <c r="T33" i="1"/>
  <c r="U35" i="1" s="1"/>
  <c r="B33" i="1"/>
  <c r="K33" i="1" s="1"/>
  <c r="U32" i="1"/>
  <c r="T34" i="1" s="1"/>
  <c r="T32" i="1"/>
  <c r="U34" i="1" s="1"/>
  <c r="B32" i="1"/>
  <c r="B34" i="1" s="1"/>
  <c r="K34" i="1" s="1"/>
  <c r="D31" i="1"/>
  <c r="C31" i="1"/>
  <c r="K112" i="1" l="1"/>
  <c r="B75" i="1"/>
  <c r="K75" i="1" s="1"/>
  <c r="K113" i="1"/>
  <c r="K92" i="1"/>
  <c r="B95" i="1"/>
  <c r="K95" i="1" s="1"/>
  <c r="K72" i="1"/>
  <c r="K52" i="1"/>
  <c r="B55" i="1"/>
  <c r="K55" i="1" s="1"/>
  <c r="B35" i="1"/>
  <c r="K35" i="1" s="1"/>
  <c r="K32" i="1"/>
  <c r="U13" i="1"/>
  <c r="T15" i="1" s="1"/>
  <c r="T13" i="1"/>
  <c r="U15" i="1" s="1"/>
  <c r="T12" i="1"/>
  <c r="U14" i="1" s="1"/>
  <c r="U12" i="1"/>
  <c r="T14" i="1" s="1"/>
  <c r="K16" i="1"/>
  <c r="B138" i="1"/>
  <c r="C128" i="1" s="1"/>
  <c r="S21" i="1"/>
  <c r="B21" i="1"/>
  <c r="K21" i="1" s="1"/>
  <c r="S20" i="1"/>
  <c r="B20" i="1"/>
  <c r="K20" i="1" s="1"/>
  <c r="S19" i="1"/>
  <c r="B19" i="1"/>
  <c r="K19" i="1" s="1"/>
  <c r="K138" i="1" l="1"/>
  <c r="B12" i="1"/>
  <c r="K12" i="1" s="1"/>
  <c r="P59" i="2"/>
  <c r="P96" i="2"/>
  <c r="P55" i="2"/>
  <c r="P94" i="2"/>
  <c r="P53" i="2"/>
  <c r="T91" i="2"/>
  <c r="Y90" i="2"/>
  <c r="T90" i="2"/>
  <c r="Q90" i="2"/>
  <c r="P13" i="2"/>
  <c r="P18" i="2"/>
  <c r="P30" i="2"/>
  <c r="P85" i="2"/>
  <c r="P25" i="2"/>
  <c r="P21" i="2"/>
  <c r="P82" i="2"/>
  <c r="P80" i="2"/>
  <c r="T80" i="2" s="1"/>
  <c r="P52" i="2"/>
  <c r="P77" i="2"/>
  <c r="P76" i="2"/>
  <c r="P20" i="2"/>
  <c r="P12" i="2"/>
  <c r="P51" i="2"/>
  <c r="P8" i="2"/>
  <c r="P71" i="2"/>
  <c r="P48" i="2"/>
  <c r="P62" i="2"/>
  <c r="AC65" i="2"/>
  <c r="T65" i="2"/>
  <c r="Q65" i="2"/>
  <c r="AC64" i="2"/>
  <c r="T64" i="2"/>
  <c r="P63" i="2"/>
  <c r="P14" i="2"/>
  <c r="P19" i="2"/>
  <c r="P5" i="2"/>
  <c r="P58" i="2"/>
  <c r="P57" i="2"/>
  <c r="P56" i="2"/>
  <c r="P45" i="2"/>
  <c r="P4" i="2"/>
  <c r="P44" i="2"/>
  <c r="P49" i="2"/>
  <c r="P43" i="2"/>
  <c r="P47" i="2"/>
  <c r="P46" i="2"/>
  <c r="P41" i="2"/>
  <c r="P40" i="2"/>
  <c r="P39" i="2"/>
  <c r="P38" i="2"/>
  <c r="P37" i="2"/>
  <c r="P36" i="2"/>
  <c r="P60" i="2"/>
  <c r="P35" i="2"/>
  <c r="P33" i="2"/>
  <c r="P31" i="2"/>
  <c r="P70" i="2"/>
  <c r="P29" i="2"/>
  <c r="P28" i="2"/>
  <c r="P27" i="2"/>
  <c r="P34" i="2"/>
  <c r="P24" i="2"/>
  <c r="P23" i="2"/>
  <c r="P22" i="2"/>
  <c r="P69" i="2"/>
  <c r="P66" i="2"/>
  <c r="P16" i="2"/>
  <c r="P15" i="2"/>
  <c r="P68" i="2"/>
  <c r="P11" i="2"/>
  <c r="P10" i="2"/>
  <c r="P6" i="2"/>
  <c r="P67" i="2"/>
  <c r="P61" i="2"/>
  <c r="B13" i="1"/>
  <c r="K13" i="1" s="1"/>
  <c r="B229" i="1"/>
  <c r="H228" i="1"/>
  <c r="D228" i="1"/>
  <c r="A228" i="1"/>
  <c r="B160" i="1"/>
  <c r="B159" i="1"/>
  <c r="B158" i="1"/>
  <c r="B157" i="1"/>
  <c r="B156" i="1"/>
  <c r="H155" i="1"/>
  <c r="D155" i="1"/>
  <c r="A155" i="1"/>
  <c r="H170" i="1" l="1"/>
  <c r="A170" i="1"/>
  <c r="H131" i="1"/>
  <c r="D131" i="1"/>
  <c r="A131" i="1"/>
  <c r="A13" i="1"/>
  <c r="A12" i="1"/>
  <c r="D11" i="1"/>
  <c r="C11" i="1"/>
  <c r="B15" i="1" l="1"/>
  <c r="K15" i="1" s="1"/>
  <c r="B14" i="1"/>
  <c r="K14" i="1" s="1"/>
</calcChain>
</file>

<file path=xl/sharedStrings.xml><?xml version="1.0" encoding="utf-8"?>
<sst xmlns="http://schemas.openxmlformats.org/spreadsheetml/2006/main" count="2206" uniqueCount="472">
  <si>
    <t>Database</t>
  </si>
  <si>
    <t>Activity</t>
  </si>
  <si>
    <t>location</t>
  </si>
  <si>
    <t>production amount</t>
  </si>
  <si>
    <t>reference product</t>
  </si>
  <si>
    <t>type</t>
  </si>
  <si>
    <t>unit</t>
  </si>
  <si>
    <t>Exchanges</t>
  </si>
  <si>
    <t>name</t>
  </si>
  <si>
    <t>amount</t>
  </si>
  <si>
    <t>categories</t>
  </si>
  <si>
    <t>comment</t>
  </si>
  <si>
    <t>technosphere</t>
  </si>
  <si>
    <t>kilogram</t>
  </si>
  <si>
    <t>biosphere</t>
  </si>
  <si>
    <t>steel, chromium steel 18/8, hot rolled</t>
  </si>
  <si>
    <t>production</t>
  </si>
  <si>
    <t>GLO</t>
  </si>
  <si>
    <t>market for aluminium, wrought alloy</t>
  </si>
  <si>
    <t>aluminium, wrought alloy</t>
  </si>
  <si>
    <t>market for steel, chromium steel 18/8, hot rolled</t>
  </si>
  <si>
    <t>market for tetrafluoroethylene</t>
  </si>
  <si>
    <t>tetrafluoroethylene</t>
  </si>
  <si>
    <t>market for platinum</t>
  </si>
  <si>
    <t>platinum</t>
  </si>
  <si>
    <t>market for steel, low-alloyed</t>
  </si>
  <si>
    <t>steel, low-alloyed</t>
  </si>
  <si>
    <t>market for polypropylene, granulate</t>
  </si>
  <si>
    <t>polypropylene, granulate</t>
  </si>
  <si>
    <t>electronics, for control units</t>
  </si>
  <si>
    <t>market for electronics, for control units</t>
  </si>
  <si>
    <t>cubic meter</t>
  </si>
  <si>
    <t>h2_pem</t>
  </si>
  <si>
    <t>market group for electricity, low voltage</t>
  </si>
  <si>
    <t>RER</t>
  </si>
  <si>
    <t>kilowatt hour</t>
  </si>
  <si>
    <t>electricity, low voltage</t>
  </si>
  <si>
    <t>market for water, deionised</t>
  </si>
  <si>
    <t>Europe without Switzerland</t>
  </si>
  <si>
    <t>water, deionised</t>
  </si>
  <si>
    <t>Oxygen</t>
  </si>
  <si>
    <t>air</t>
  </si>
  <si>
    <t>reinforcing steel</t>
  </si>
  <si>
    <t>sheet rolling, aluminium</t>
  </si>
  <si>
    <t>sheet rolling, steel</t>
  </si>
  <si>
    <t>tube insulation, elastomere</t>
  </si>
  <si>
    <t>wire drawing, copper</t>
  </si>
  <si>
    <t>CH</t>
  </si>
  <si>
    <t>negative</t>
  </si>
  <si>
    <t>electrolyzer, 1MWe, PEM, Stack</t>
  </si>
  <si>
    <t>electrolyzer, 1MWe, PEM, Balance of Plant</t>
  </si>
  <si>
    <t>megajoule</t>
  </si>
  <si>
    <t xml:space="preserve">A perfect reaction of H2O results in 1 kg H2 and 8 kg O2, and needs 9 kg H2O, however, considering some losses we assume 14 kg H2O (Simoes et al., 2021). </t>
  </si>
  <si>
    <t>electrolyzer production, 1MWe, PEM, Stack</t>
  </si>
  <si>
    <t>1 MW PEM electrolyzer based on Niklas Gerloff, Comparative Life-Cycle-Assessment analysis of three major water electrolysis technologies while applying various energy scenarios for a greener hydrogen production, Journal of Energy Storage, Volume 43, 2021, https://doi.org/10.1016/j.est.2021.102759. Lifetime of 7-8 years per single stack, @ 8000 hours/year. Iridium mining process is NOT from ecoinvent. Produced amount of H2 over 20 years: 2964315.35 kg. According to a study called IndWEDe, it is assumed that the stacks are replaced 3 times during the 20 years lifespan, based on the 2030’s scenario for 1 MW systems which predicts a lifetime of 50,000 h or more for the stacks of the different water electrolysis technologies. In comparison to AEC electrolyzers, PEMEC electrolyzers are less mature. Furthermore, the PEMEC technology is commercially available and operates with a similar system efficiency as the AEC technology. However, the current density and the gas purity are higher with values in between 0.6–2.0 A/cm2 and &gt; 99.99%, respectively. Besides this, the operating pressure (below 200 bar) is significantly higher in comparison to AEC systems, while the operating temperature (50 °C to 80 °C) and the system energy (4.2–6.6 kWh/m3H2) are similar to AEC systems. The PEMEC BoP and stack components data stem from Bareiß et al. and correspond to a 1 MW system. Moreover, some further BoP components like water purifier &amp; feed tank, buffer tank, and heat exchanger have been added, derived from a 300 kW AEC system, under the assumption that the components are also suitable for a PEMEC system. The values have been scaled up from 300 kW to 1 MW. Values have already been multiplied by 3 to reflect 2 stack replacements over 20 years of use.</t>
  </si>
  <si>
    <t>end plate</t>
  </si>
  <si>
    <t>market for sheet rolling, aluminium</t>
  </si>
  <si>
    <t>market for titanium</t>
  </si>
  <si>
    <t>titanium</t>
  </si>
  <si>
    <t>bipolar plate</t>
  </si>
  <si>
    <t>membrane polymer</t>
  </si>
  <si>
    <t>market for carbon black</t>
  </si>
  <si>
    <t>carbon black</t>
  </si>
  <si>
    <t>electrocatalyst anode</t>
  </si>
  <si>
    <t>iridium</t>
  </si>
  <si>
    <t>electrocatalyst cathode</t>
  </si>
  <si>
    <t>market for copper, cathode</t>
  </si>
  <si>
    <t>copper, cathode</t>
  </si>
  <si>
    <t>current collector</t>
  </si>
  <si>
    <t>market for sheet rolling, copper</t>
  </si>
  <si>
    <t>sheet rolling, copper</t>
  </si>
  <si>
    <t>market for sheet rolling, chromium steel</t>
  </si>
  <si>
    <t>sheet rolling, chromium steel</t>
  </si>
  <si>
    <t>bolts and screws</t>
  </si>
  <si>
    <t>market for synthetic rubber</t>
  </si>
  <si>
    <t>synthetic rubber</t>
  </si>
  <si>
    <t>gasket</t>
  </si>
  <si>
    <t>assembly energy</t>
  </si>
  <si>
    <t>electrolyzer production, 1MWe, PEM, Balance of Plant</t>
  </si>
  <si>
    <t>1 MW PEM electrolyzer based on Niklas Gerloff, Comparative Life-Cycle-Assessment analysis of three major water electrolysis technologies while applying various energy scenarios for a greener hydrogen production, Journal of Energy Storage, Volume 43, 2021, https://doi.org/10.1016/j.est.2021.102759. Lifetime of 7-8 years per single stack, @ 8000 hours/year. Iridium mining process is NOT from ecoinvent. Produced amount of H2 over 20 years: 2964315.35 kg. According to a study called IndWEDe, it is assumed that the stacks are replaced 3 times during the 20 years lifespan, based on the 2030’s scenario for 1 MW systems which predicts a lifetime of 50,000 h or more for the stacks of the different water electrolysis technologies. In comparison to AEC electrolyzers, PEMEC electrolyzers are less mature. Furthermore, the PEMEC technology is commercially available and operates with a similar system efficiency as the AEC technology. However, the current density and the gas purity are higher with values in between 0.6-2.0 A/cm2 and &gt; 99.99%, respectively. Besides this, the operating pressure (below 200 bar) is significantly higher in comparison to AEC systems, while the operating temperature (50 °C to 80 °C) and the system energy (4.2-6.6 kWh/m3H2) are similar to AEC systems. The PEMEC BoP and stack components data stem from Bareiß et al. and correspond to a 1 MW system. Moreover, some further BoP components like water purifier &amp; feed tank, buffer tank, and heat exchanger have been added, derived from a 300 kW AEC system, under the assumption that the components are also suitable for a PEMEC system. The values have been scaled up from 300 kW to 1 MW.</t>
  </si>
  <si>
    <t>power electronics (rectifier, voltage adaption)</t>
  </si>
  <si>
    <t>market for reinforcing steel</t>
  </si>
  <si>
    <t>market for sheet rolling, steel</t>
  </si>
  <si>
    <t>market for tube insulation, elastomere</t>
  </si>
  <si>
    <t>market for wire drawing, copper</t>
  </si>
  <si>
    <t>control panels/electronics</t>
  </si>
  <si>
    <t>tubing and pump</t>
  </si>
  <si>
    <t>steel construction element</t>
  </si>
  <si>
    <t>Purification (De-Oxo) &amp; water treatment</t>
  </si>
  <si>
    <t>water-gas separator</t>
  </si>
  <si>
    <t>valve</t>
  </si>
  <si>
    <t>market for injection moulding</t>
  </si>
  <si>
    <t>injection moulding</t>
  </si>
  <si>
    <t>market for lubricating oil</t>
  </si>
  <si>
    <t>lubricating oil</t>
  </si>
  <si>
    <t>back-pressure regulator</t>
  </si>
  <si>
    <t>market for zeolite, powder</t>
  </si>
  <si>
    <t>zeolite, powder</t>
  </si>
  <si>
    <t>ion exchanger</t>
  </si>
  <si>
    <t>heat exchanger</t>
  </si>
  <si>
    <t>market for extrusion, plastic pipes</t>
  </si>
  <si>
    <t>extrusion, plastic pipes</t>
  </si>
  <si>
    <t>water purifier and feed tank</t>
  </si>
  <si>
    <t>market for polyethylene, low density, granulate</t>
  </si>
  <si>
    <t>polyethylene, low density, granulate</t>
  </si>
  <si>
    <t>frequency converter, diaphragm compressor</t>
  </si>
  <si>
    <t>market for cast iron</t>
  </si>
  <si>
    <t>cast iron</t>
  </si>
  <si>
    <t>diaphragm for diaphragm compressor</t>
  </si>
  <si>
    <t>market for ethylene glycol</t>
  </si>
  <si>
    <t>ethylene glycol</t>
  </si>
  <si>
    <t>container with pipes and fittings for compressor</t>
  </si>
  <si>
    <t>buffer tank</t>
  </si>
  <si>
    <t>market for welding, arc, steel</t>
  </si>
  <si>
    <t>meter</t>
  </si>
  <si>
    <t>welding, arc, steel</t>
  </si>
  <si>
    <t>container</t>
  </si>
  <si>
    <t>market for concrete, normal strength</t>
  </si>
  <si>
    <t>concrete, normal strength</t>
  </si>
  <si>
    <t>foundation concrete</t>
  </si>
  <si>
    <t>hydrogen, gaseous, 30 bar</t>
  </si>
  <si>
    <t>treatment of fuel cell stack, 1MWe, PEM</t>
  </si>
  <si>
    <t>market for scrap steel</t>
  </si>
  <si>
    <t>scrap steel</t>
  </si>
  <si>
    <t>market for scrap aluminium</t>
  </si>
  <si>
    <t>scrap aluminium</t>
  </si>
  <si>
    <t>market for scrap copper</t>
  </si>
  <si>
    <t>scrap copper</t>
  </si>
  <si>
    <t>market for waste plastic, mixture</t>
  </si>
  <si>
    <t>waste plastic, mixture</t>
  </si>
  <si>
    <t>DE</t>
  </si>
  <si>
    <t>market for waste rubber, unspecified</t>
  </si>
  <si>
    <t>waste rubber, unspecified</t>
  </si>
  <si>
    <t>used fuel cell stack, 1MWe, PEM</t>
  </si>
  <si>
    <t>Stack EoL</t>
  </si>
  <si>
    <t>treatment of fuel cell balance of plant, 1MWe, PEM</t>
  </si>
  <si>
    <t>used fuel cell balance of plant, 1MWe, PEM</t>
  </si>
  <si>
    <t>waste reinforcement steel</t>
  </si>
  <si>
    <t>RoW</t>
  </si>
  <si>
    <t>treatment of scrap printed wiring boards, shredding and separation</t>
  </si>
  <si>
    <t>treatment of used cable</t>
  </si>
  <si>
    <t>used cable</t>
  </si>
  <si>
    <t>treatment of waste polyethylene/polypropylene product, collection for final disposal</t>
  </si>
  <si>
    <t>waste bulk iron, excluding reinforcement</t>
  </si>
  <si>
    <t>waste concrete, not reinforced</t>
  </si>
  <si>
    <t>treatment of waste zeolite, inert material landfill</t>
  </si>
  <si>
    <t>BoP EoL</t>
  </si>
  <si>
    <t>market for waste plastic, industrial electronics</t>
  </si>
  <si>
    <t>waste plastic, industrial electronics</t>
  </si>
  <si>
    <t>Manufacturer</t>
  </si>
  <si>
    <t>Model</t>
  </si>
  <si>
    <t>Electrolysis type</t>
  </si>
  <si>
    <t>Minimum power consumption [kW]</t>
  </si>
  <si>
    <t>Rated power [kW]</t>
  </si>
  <si>
    <t>Maximum power consumption [kW]</t>
  </si>
  <si>
    <t>Voltage consumption [V]</t>
  </si>
  <si>
    <t>Type of current [V]</t>
  </si>
  <si>
    <t>Space requirement [m²/kW]</t>
  </si>
  <si>
    <t>Start-up dynamics [s]</t>
  </si>
  <si>
    <t>Water treatment [s]</t>
  </si>
  <si>
    <t>Max. system availability [hours/year]</t>
  </si>
  <si>
    <t>Min. ambient temperature [°C]</t>
  </si>
  <si>
    <t>Max. Ambient temperature [°C]</t>
  </si>
  <si>
    <t>Spec. electricity demand [kWh/Nm³H2]</t>
  </si>
  <si>
    <t>Spec. electricity demand [kWh/kgH2]</t>
  </si>
  <si>
    <t>Spec. Heat demand [MJ/kgH2]</t>
  </si>
  <si>
    <t>Useful heat output [kW/kW]</t>
  </si>
  <si>
    <t>Temperature of useful heat [°C]</t>
  </si>
  <si>
    <t>Electrical efficiency [%, LHV]</t>
  </si>
  <si>
    <t>Total efficiency [%]</t>
  </si>
  <si>
    <t>Minimum stack temperature [°C]</t>
  </si>
  <si>
    <t>Maximum stack temperature [°C]</t>
  </si>
  <si>
    <t>Required water quality [µS/cm]</t>
  </si>
  <si>
    <t>Stack life [h]</t>
  </si>
  <si>
    <t>Maintenance interval [h]</t>
  </si>
  <si>
    <t>H2 quality</t>
  </si>
  <si>
    <t>H2 pressure level [bar]</t>
  </si>
  <si>
    <t>H2 quantity [kg/h]</t>
  </si>
  <si>
    <t>H2 quantity [Nm³/h]</t>
  </si>
  <si>
    <t>Gas treatment</t>
  </si>
  <si>
    <t>H2 quality after treatment</t>
  </si>
  <si>
    <t>Maximum H2 pressure level [bar]</t>
  </si>
  <si>
    <t>Hoeller Electrolyzer_x000D_GmbH</t>
  </si>
  <si>
    <t>Prometheus L_x000D_Stack</t>
  </si>
  <si>
    <t>PEM</t>
  </si>
  <si>
    <t>DC</t>
  </si>
  <si>
    <t>Yes</t>
  </si>
  <si>
    <t>Optional</t>
  </si>
  <si>
    <t>HIAT gGmbH</t>
  </si>
  <si>
    <t>PURIFIER</t>
  </si>
  <si>
    <t>Enapter</t>
  </si>
  <si>
    <t>EL 2.1</t>
  </si>
  <si>
    <t>AEC</t>
  </si>
  <si>
    <t>AC</t>
  </si>
  <si>
    <t>McPhy Energy S.A.</t>
  </si>
  <si>
    <t>Piel Baby</t>
  </si>
  <si>
    <t>ostermeier H2ydrogen_x000D_Solutions GmbH</t>
  </si>
  <si>
    <t>EO.05</t>
  </si>
  <si>
    <t>Piel P</t>
  </si>
  <si>
    <t>H2 Core Systems GmbH</t>
  </si>
  <si>
    <t>HydroCab_x000D_Indoor 2.0_x000D_Nm3/h</t>
  </si>
  <si>
    <t>AC/_x000D_DC</t>
  </si>
  <si>
    <t>HydroCab_x000D_Outdoor 2.0_x000D_Nm3/h</t>
  </si>
  <si>
    <t>CUSTOMIZER</t>
  </si>
  <si>
    <t>EO.10</t>
  </si>
  <si>
    <t>EO.15</t>
  </si>
  <si>
    <t>HydroCab_x000D_Indoor 4.5_x000D_Nm3/h</t>
  </si>
  <si>
    <t>HydroCab_x000D_Outdoor 4.5_x000D_Nm3/h</t>
  </si>
  <si>
    <t>Piel M</t>
  </si>
  <si>
    <t>EO.20</t>
  </si>
  <si>
    <t>AVX/KUMATEC Hydrogen_x000D_GmbH &amp; Co. KG</t>
  </si>
  <si>
    <t>PEM-100-25</t>
  </si>
  <si>
    <t>EO.25</t>
  </si>
  <si>
    <t>SUPPLIER</t>
  </si>
  <si>
    <t>HydroCab_x000D_Indoor 9.0_x000D_Nm3/h</t>
  </si>
  <si>
    <t>HydroCab_x000D_Outdoor 9.0_x000D_Nm3/h</t>
  </si>
  <si>
    <t>McLyzer 10-30</t>
  </si>
  <si>
    <t>Kyros Hydrogen_x000D_Solutions GmbH</t>
  </si>
  <si>
    <t>Kyros_x000D_Electrolyzer 50</t>
  </si>
  <si>
    <t>Piel H</t>
  </si>
  <si>
    <t>HydroCab_x000D_Indoor 18.0_x000D_Nm3/h</t>
  </si>
  <si>
    <t>HydroCab_x000D_Outdoor 18.0_x000D_Nm3/h</t>
  </si>
  <si>
    <t>McLyzer 20-30</t>
  </si>
  <si>
    <t>STORAGER</t>
  </si>
  <si>
    <t>iph Hähn Gmbh</t>
  </si>
  <si>
    <t>EL20</t>
  </si>
  <si>
    <t>PEM-40-100</t>
  </si>
  <si>
    <t>Hydrogenics_x000D_(Cummins Inc.)*</t>
  </si>
  <si>
    <t>HySTAT 10</t>
  </si>
  <si>
    <t>Kyros_x000D_Electrolyzer 100</t>
  </si>
  <si>
    <t>Prometheus S_x000D_Stack</t>
  </si>
  <si>
    <t>HySTAT 15</t>
  </si>
  <si>
    <t>HydroCab_x000D_Indoor 36.0_x000D_Nm3/h</t>
  </si>
  <si>
    <t>HydroCab_x000D_Outdoor 36.0_x000D_Nm3/h</t>
  </si>
  <si>
    <t>Kyros_x000D_Electrolyzer 150</t>
  </si>
  <si>
    <t>EL40</t>
  </si>
  <si>
    <t>Kyros_x000D_Electrolyzer 200</t>
  </si>
  <si>
    <t>Hydrogenics</t>
  </si>
  <si>
    <t>HySTAT 30</t>
  </si>
  <si>
    <t>H-TEC SYSTEMS GmbH</t>
  </si>
  <si>
    <t>ME100/350</t>
  </si>
  <si>
    <t>Kyros_x000D_Electrolyzer 300</t>
  </si>
  <si>
    <t>EL80</t>
  </si>
  <si>
    <t>McLyzer 100-30</t>
  </si>
  <si>
    <t>Multicore MC_x000D_225/450</t>
  </si>
  <si>
    <t>Kyros_x000D_Electrolyzer 450</t>
  </si>
  <si>
    <t>HySTAT 60</t>
  </si>
  <si>
    <t>HySTAT 70</t>
  </si>
  <si>
    <t>ITMPower</t>
  </si>
  <si>
    <t>HGAS1SP</t>
  </si>
  <si>
    <t>Kyros_x000D_Electrolyzer 600</t>
  </si>
  <si>
    <t>HyLyzer 200</t>
  </si>
  <si>
    <t>HySTAT 100</t>
  </si>
  <si>
    <t>Kyros_x000D_Electrolyzer 750</t>
  </si>
  <si>
    <t>McLyzer 200-30</t>
  </si>
  <si>
    <t>Ecoclean GmbH</t>
  </si>
  <si>
    <t>EcoLyzer P200</t>
  </si>
  <si>
    <t>Multicore_x000D_MC450</t>
  </si>
  <si>
    <t>HyLyzer 250</t>
  </si>
  <si>
    <t>PlugPower Inc.</t>
  </si>
  <si>
    <t>1MW_x000D_ELECTROLYZER</t>
  </si>
  <si>
    <t>ME450</t>
  </si>
  <si>
    <t>elogen</t>
  </si>
  <si>
    <t>E200</t>
  </si>
  <si>
    <t>AEM Multicore</t>
  </si>
  <si>
    <t>Fuel Cell Energy</t>
  </si>
  <si>
    <t>Solid Oxide Electrolyzer</t>
  </si>
  <si>
    <t>SOEC</t>
  </si>
  <si>
    <t>SOEC + steam</t>
  </si>
  <si>
    <t>PEM-40-1000</t>
  </si>
  <si>
    <t>EL220</t>
  </si>
  <si>
    <t>Kyros_x000D_Electrolyzer 1000</t>
  </si>
  <si>
    <t>HGAS2SP</t>
  </si>
  <si>
    <t>ME450/1400</t>
  </si>
  <si>
    <t>EcoLyzer A300</t>
  </si>
  <si>
    <t>HyLyzer 400</t>
  </si>
  <si>
    <t>Kyros_x000D_Electrolyzer 1500</t>
  </si>
  <si>
    <t>HyLyzer 500</t>
  </si>
  <si>
    <t>green-H2-systems</t>
  </si>
  <si>
    <t>green_x000D_Electrolyzer_x000D_gEL400</t>
  </si>
  <si>
    <t>McLyzer 400-30</t>
  </si>
  <si>
    <t>EcoLyzer P400</t>
  </si>
  <si>
    <t>HGAS3SP</t>
  </si>
  <si>
    <t>Kyros_x000D_Electrolyzer 2000</t>
  </si>
  <si>
    <t>Sunfire GmbH</t>
  </si>
  <si>
    <t>Sunfire-HyLink_x000D_SOEC</t>
  </si>
  <si>
    <t>E500</t>
  </si>
  <si>
    <t>EcoLyzer A600</t>
  </si>
  <si>
    <t>green_x000D_Electrolyzer_x000D_gEL600</t>
  </si>
  <si>
    <t>green_x000D_Electrolyzer_x000D_gEL800</t>
  </si>
  <si>
    <t>McLyzer 800-30</t>
  </si>
  <si>
    <t>green_x000D_Electrolyzer_x000D_gEL1000</t>
  </si>
  <si>
    <t>E1000</t>
  </si>
  <si>
    <t>5MW_x000D_ELECTROLYZER</t>
  </si>
  <si>
    <t>HyLyzer 1000</t>
  </si>
  <si>
    <t>Bloom</t>
  </si>
  <si>
    <t>Electrolyzer + steam</t>
  </si>
  <si>
    <t>Electrolyzer</t>
  </si>
  <si>
    <t>E2000</t>
  </si>
  <si>
    <t>HGASXMW</t>
  </si>
  <si>
    <t>Sunfire GmbH*</t>
  </si>
  <si>
    <t>Sunfire-HyLink_x000D_Alkaline</t>
  </si>
  <si>
    <t>E3000</t>
  </si>
  <si>
    <t>thyssenkrupp Uhde_x000D_Chlorine Engineers*</t>
  </si>
  <si>
    <t>20 MW module</t>
  </si>
  <si>
    <t>E4000</t>
  </si>
  <si>
    <t>Indoor</t>
  </si>
  <si>
    <t>ALLAGASH ELECTROLYZER STACK 50</t>
  </si>
  <si>
    <t>ALLAGASH ELECTROLYZER STACK 200</t>
  </si>
  <si>
    <t>MERRIMACK ELECTROLYZER STACK 10</t>
  </si>
  <si>
    <t>MERRIMACK ELECTROLYZER STACK 30</t>
  </si>
  <si>
    <t>Siemens Energy</t>
  </si>
  <si>
    <t>Silyzer 300 Minimalbeispiel</t>
  </si>
  <si>
    <t>Silyzer 300 Maximalbeispiel</t>
  </si>
  <si>
    <t>PEMC</t>
  </si>
  <si>
    <t>Source</t>
  </si>
  <si>
    <t>20’000</t>
  </si>
  <si>
    <t>IndWEDe</t>
  </si>
  <si>
    <r>
      <t xml:space="preserve">IndWEDe, </t>
    </r>
    <r>
      <rPr>
        <sz val="10"/>
        <color rgb="FF000000"/>
        <rFont val="Arial"/>
        <family val="2"/>
      </rPr>
      <t>based on the lower estimate of 8,000 hours per year, from manufacturers’ data.</t>
    </r>
  </si>
  <si>
    <t>Balance of Plant lifetime [years]</t>
  </si>
  <si>
    <t>Same as system.</t>
  </si>
  <si>
    <t>From row below.</t>
  </si>
  <si>
    <t>System lifetime [years]</t>
  </si>
  <si>
    <t>Stack replacement over system’s lifetime, excluding initial unit [unit]</t>
  </si>
  <si>
    <t>Calculated.</t>
  </si>
  <si>
    <r>
      <t>Water demand [kg water/kg H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]</t>
    </r>
  </si>
  <si>
    <t>(Simoes et al. 2021)</t>
  </si>
  <si>
    <r>
      <t>Electricity demand [kWh/kg H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]</t>
    </r>
  </si>
  <si>
    <t>IndWEDe for all cases, except SOEC + steam, which is based on manufacturers’ data.</t>
  </si>
  <si>
    <t>From row above.</t>
  </si>
  <si>
    <r>
      <t>Steam demand [kWh/kg H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]</t>
    </r>
  </si>
  <si>
    <t>Manufacturers’ data.</t>
  </si>
  <si>
    <r>
      <t>Productivity [kg H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/hour]</t>
    </r>
  </si>
  <si>
    <r>
      <t>KOH [kg/kg H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]</t>
    </r>
  </si>
  <si>
    <t>(Gerloff 2021a)</t>
  </si>
  <si>
    <t>Operating temperature [°C]</t>
  </si>
  <si>
    <t>60-80</t>
  </si>
  <si>
    <t>50-80</t>
  </si>
  <si>
    <t>650-1000</t>
  </si>
  <si>
    <t>Operating pressure [bar]</t>
  </si>
  <si>
    <t>~20</t>
  </si>
  <si>
    <t>~30</t>
  </si>
  <si>
    <t>~1</t>
  </si>
  <si>
    <r>
      <t>Produced amount over system’s lifetime years [kg H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]</t>
    </r>
  </si>
  <si>
    <t>4,259,200</t>
  </si>
  <si>
    <t>2,963,200</t>
  </si>
  <si>
    <t>3,776,000</t>
  </si>
  <si>
    <t>Calculated based on the system’s lifetime (fourth row), and 8,000 hours stack operation per year (from manufacturers’ data) and hourly productivity.</t>
  </si>
  <si>
    <t>Stack lifetime [hours]</t>
  </si>
  <si>
    <t xml:space="preserve">55’000 </t>
  </si>
  <si>
    <t>Stack lifetime [years]</t>
  </si>
  <si>
    <t>45’000</t>
  </si>
  <si>
    <t>8.9, corrected to 14 to represent “real world” operation.</t>
  </si>
  <si>
    <r>
      <t xml:space="preserve">Electrical Efficiency </t>
    </r>
    <r>
      <rPr>
        <b/>
        <sz val="10"/>
        <color rgb="FF000000"/>
        <rFont val="Arial"/>
        <family val="2"/>
      </rPr>
      <t>[%, based on H</t>
    </r>
    <r>
      <rPr>
        <b/>
        <vertAlign val="subscript"/>
        <sz val="10"/>
        <color rgb="FF000000"/>
        <rFont val="Arial"/>
        <family val="2"/>
      </rPr>
      <t>2</t>
    </r>
    <r>
      <rPr>
        <b/>
        <sz val="10"/>
        <color rgb="FF000000"/>
        <rFont val="Arial"/>
        <family val="2"/>
      </rPr>
      <t xml:space="preserve"> LHV]</t>
    </r>
  </si>
  <si>
    <t>Manufacturers’ data, also matching with (Gerloff 2021a).</t>
  </si>
  <si>
    <t>skip</t>
  </si>
  <si>
    <t>1 kg H2 produced using a PEM electrolyzer. Original source: 1 MW PEM electrolyzer based on Niklas Gerloff, Comparative Life-Cycle-Assessment analysis of three major water electrolysis technologies while applying various energy scenarios for a greener hydrogen production, Journal of Energy Storage, Volume 43, 2021, https://doi.org/10.1016/j.est.2021.102759.
Further refined (with respect to stack and system lifetime and water use, notably) from data from manufacturer's specifications (see tab "Manufacturers' data") and IndWEDe project report (https://www.now-gmbh.de/wp-content/uploads/2020/09/181127_bro_a4_indwede-studie_kurzfassung_de_v03.pdf). For further secifications (e.g., efficiency, lifetime, etc.), see tab "Final specifications".</t>
  </si>
  <si>
    <t>hydrogen production, gaseous, 30 bar, from PEM electrolysis, from grid electricity</t>
  </si>
  <si>
    <t>waste zeolite</t>
  </si>
  <si>
    <t>market for waste concrete, not reinforced</t>
  </si>
  <si>
    <t>treatment of waste reinforcement steel, sorting plant</t>
  </si>
  <si>
    <t>used printed wiring boards</t>
  </si>
  <si>
    <t>treatment of waste bulk iron, excluding reinforcement, sorting plant</t>
  </si>
  <si>
    <t>waste polyethylene/polypropylene product</t>
  </si>
  <si>
    <t>square meter-year</t>
  </si>
  <si>
    <t>natural resource::land</t>
  </si>
  <si>
    <t>Occupation, industrial area</t>
  </si>
  <si>
    <t>Electrolyser land footprint: (0.09 [m2/kW]*1000[kW/MW])/(2963200[kg H2 per lifetime]/20[years])</t>
  </si>
  <si>
    <t>Transformation, from industrial area</t>
  </si>
  <si>
    <t>square meter</t>
  </si>
  <si>
    <t>Electrolyser land transformation: (0.09 [m2/kW]*1000 [kW/MW])/2963200 [kg H2]</t>
  </si>
  <si>
    <t>Transformation, to industrial area</t>
  </si>
  <si>
    <t>uncertainty type</t>
  </si>
  <si>
    <t>loc</t>
  </si>
  <si>
    <t>u1</t>
  </si>
  <si>
    <t>u2</t>
  </si>
  <si>
    <t>u3</t>
  </si>
  <si>
    <t>u4</t>
  </si>
  <si>
    <t>u5</t>
  </si>
  <si>
    <t>u6</t>
  </si>
  <si>
    <t>ub</t>
  </si>
  <si>
    <t>scale</t>
  </si>
  <si>
    <t>minimum</t>
  </si>
  <si>
    <t>maximum</t>
  </si>
  <si>
    <t>electrocatalyst cathode. 0.75kg Pt/MWe.</t>
  </si>
  <si>
    <t>platinum group metal, extraction and refinery operations</t>
  </si>
  <si>
    <t>ZA</t>
  </si>
  <si>
    <t>Electricity consumption with 61.7% eff. Min-max from IndWEDe report.</t>
  </si>
  <si>
    <t>Stack, 5.5 years lifetime. Min-max: 15-25 years system lifetime, from the IndWEDe report.</t>
  </si>
  <si>
    <t>BoP, 20 years lifetime. Min-max: 15-25 years system lifetime, from the IndWEDe report.</t>
  </si>
  <si>
    <t>hydrogen production, gaseous, 30 bar, from PEM electrolysis, from solar photovoltaic electricity</t>
  </si>
  <si>
    <t>electricity production, photovoltaic, 570kWp open ground installation, multi-Si</t>
  </si>
  <si>
    <t>ES</t>
  </si>
  <si>
    <t>Electricity consumption with 61.7% eff. Min-max from IndWEDe report. Uses large-scale installation in Spain.</t>
  </si>
  <si>
    <t>electricity production, wind, &gt;3MW turbine, onshore</t>
  </si>
  <si>
    <t>DK</t>
  </si>
  <si>
    <t>electricity, high voltage</t>
  </si>
  <si>
    <t>Electricity consumption with 61.7% eff. Min-max from IndWEDe report. Uses onshore installation in Denmark.</t>
  </si>
  <si>
    <t>hydrogen production, gaseous, 30 bar, from PEM electrolysis, from onshore wind electricity</t>
  </si>
  <si>
    <t>hydrogen production, gaseous, 30 bar, from PEM electrolysis, from offshore wind electricity</t>
  </si>
  <si>
    <t>electricity production, wind, 1-3MW turbine, offshore</t>
  </si>
  <si>
    <t>Electricity consumption with 61.7% eff. Min-max from IndWEDe report. Uses offshore installation in Denmark.</t>
  </si>
  <si>
    <t>hydrogen production, gaseous, 30 bar, from PEM electrolysis, from geothermal electricity</t>
  </si>
  <si>
    <t>electricity production, deep geothermal</t>
  </si>
  <si>
    <t>hydrogen production, gaseous, 30 bar, from PEM electrolysis, from concentrated solar electricity</t>
  </si>
  <si>
    <t>electricity production, solar tower power plant, 20 MW</t>
  </si>
  <si>
    <t>database</t>
  </si>
  <si>
    <t>ecoinvent</t>
  </si>
  <si>
    <t>Multiplied original values in Ecoinvent by allocation percentage of iridium (8%) and divided by former allocation value of platinum (61%). Allocation method can be found in the supplementary excel file.</t>
  </si>
  <si>
    <t>market for electricity, medium voltage</t>
  </si>
  <si>
    <t>electricity, medium voltage</t>
  </si>
  <si>
    <t>market for hard coal</t>
  </si>
  <si>
    <t>hard coal</t>
  </si>
  <si>
    <t>market for tap water</t>
  </si>
  <si>
    <t>tap water</t>
  </si>
  <si>
    <t>market for platinum group metal concentrate</t>
  </si>
  <si>
    <t>platinum group metal concentrate</t>
  </si>
  <si>
    <t>market for non-ferrous metal smelter</t>
  </si>
  <si>
    <t>non-ferrous metal smelter</t>
  </si>
  <si>
    <t>market for diesel, burned in building machine</t>
  </si>
  <si>
    <t>diesel, burned in building machine</t>
  </si>
  <si>
    <t>market for inert waste</t>
  </si>
  <si>
    <t>inert waste</t>
  </si>
  <si>
    <t>Dissolved solids</t>
  </si>
  <si>
    <t>water::surface water</t>
  </si>
  <si>
    <t>Dioxins, measured as 2,3,7,8-tetrachlorodibenzo-p-dioxin</t>
  </si>
  <si>
    <t>air::non-urban air or from high stacks</t>
  </si>
  <si>
    <t>Sulfate</t>
  </si>
  <si>
    <t>DOC, Dissolved Organic Carbon</t>
  </si>
  <si>
    <t>Nitrogen oxides</t>
  </si>
  <si>
    <t>Carbon dioxide, fossil</t>
  </si>
  <si>
    <t>Water</t>
  </si>
  <si>
    <t>Water, well, in ground</t>
  </si>
  <si>
    <t>natural resource::in water</t>
  </si>
  <si>
    <t>Water, river</t>
  </si>
  <si>
    <t>Boron</t>
  </si>
  <si>
    <t>COD, Chemical Oxygen Demand</t>
  </si>
  <si>
    <t>Sulfur dioxide</t>
  </si>
  <si>
    <t>BOD5, Biological Oxygen Demand</t>
  </si>
  <si>
    <t>Oils, unspecified</t>
  </si>
  <si>
    <t>soil::industrial</t>
  </si>
  <si>
    <t>Chlorine</t>
  </si>
  <si>
    <t>TOC, Total Organic Carbon</t>
  </si>
  <si>
    <t>Nitrogen, organic bound</t>
  </si>
  <si>
    <t>water</t>
  </si>
  <si>
    <t>Sulfur oxides</t>
  </si>
  <si>
    <t>Fluorine</t>
  </si>
  <si>
    <t>Iron, ion</t>
  </si>
  <si>
    <t>Cyanide</t>
  </si>
  <si>
    <t>natural resource::in ground</t>
  </si>
  <si>
    <t>Cobalt II</t>
  </si>
  <si>
    <t>Chromium III</t>
  </si>
  <si>
    <t>Beryllium II</t>
  </si>
  <si>
    <t>Cadmium II</t>
  </si>
  <si>
    <t>Zinc II</t>
  </si>
  <si>
    <t>Aluminium III</t>
  </si>
  <si>
    <t>Selenium IV</t>
  </si>
  <si>
    <t>Antimony ion</t>
  </si>
  <si>
    <t>Tin ion</t>
  </si>
  <si>
    <t>Arsenic ion</t>
  </si>
  <si>
    <t>Particulate Matter, &lt; 2.5 um</t>
  </si>
  <si>
    <t>Particulate Matter, &gt; 2.5 um and &lt; 10um</t>
  </si>
  <si>
    <t>Mercury II</t>
  </si>
  <si>
    <t>Particulate Matter, &gt; 10 um</t>
  </si>
  <si>
    <t>Nickel II</t>
  </si>
  <si>
    <t>NMVOC, non-methane volatile organic compounds</t>
  </si>
  <si>
    <t>Lead II</t>
  </si>
  <si>
    <t>Sodium I</t>
  </si>
  <si>
    <t>Manganese II</t>
  </si>
  <si>
    <t>Calcium II</t>
  </si>
  <si>
    <t>Copper ion</t>
  </si>
  <si>
    <t>Iridium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</si>
</sst>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 (Body)"/>
    </font>
    <font>
      <sz val="12"/>
      <name val="Calibri (Body)"/>
    </font>
    <font>
      <sz val="12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vertAlign val="subscript"/>
      <sz val="10"/>
      <color theme="1"/>
      <name val="Arial"/>
      <family val="2"/>
    </font>
    <font>
      <b/>
      <sz val="10"/>
      <color rgb="FF000000"/>
      <name val="Arial"/>
      <family val="2"/>
    </font>
    <font>
      <b/>
      <vertAlign val="subscript"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/>
      <top style="thick">
        <color rgb="FF666666"/>
      </top>
      <bottom style="medium">
        <color rgb="FF999999"/>
      </bottom>
      <diagonal/>
    </border>
    <border>
      <left/>
      <right style="medium">
        <color rgb="FF999999"/>
      </right>
      <top style="thick">
        <color rgb="FF666666"/>
      </top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/>
      <top style="medium">
        <color rgb="FF999999"/>
      </top>
      <bottom style="medium">
        <color rgb="FF999999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4" fillId="0" borderId="0"/>
    <xf numFmtId="0" fontId="5" fillId="2" borderId="0" applyNumberFormat="0" applyBorder="0" applyAlignment="0" applyProtection="0"/>
    <xf numFmtId="9" fontId="2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1" applyFont="1"/>
    <xf numFmtId="0" fontId="2" fillId="0" borderId="0" xfId="1"/>
    <xf numFmtId="0" fontId="2" fillId="0" borderId="0" xfId="0" applyFont="1"/>
    <xf numFmtId="11" fontId="0" fillId="0" borderId="0" xfId="0" applyNumberFormat="1"/>
    <xf numFmtId="0" fontId="2" fillId="0" borderId="1" xfId="1" applyBorder="1"/>
    <xf numFmtId="11" fontId="3" fillId="0" borderId="0" xfId="1" applyNumberFormat="1" applyFont="1"/>
    <xf numFmtId="0" fontId="6" fillId="0" borderId="0" xfId="0" applyFont="1"/>
    <xf numFmtId="0" fontId="7" fillId="0" borderId="0" xfId="1" applyFont="1"/>
    <xf numFmtId="11" fontId="7" fillId="0" borderId="0" xfId="0" applyNumberFormat="1" applyFont="1"/>
    <xf numFmtId="0" fontId="8" fillId="0" borderId="0" xfId="2" applyFont="1"/>
    <xf numFmtId="0" fontId="8" fillId="0" borderId="0" xfId="0" applyFont="1"/>
    <xf numFmtId="2" fontId="8" fillId="0" borderId="0" xfId="0" applyNumberFormat="1" applyFont="1"/>
    <xf numFmtId="0" fontId="8" fillId="0" borderId="0" xfId="1" applyFont="1"/>
    <xf numFmtId="11" fontId="8" fillId="0" borderId="0" xfId="1" applyNumberFormat="1" applyFont="1" applyAlignment="1">
      <alignment horizontal="left"/>
    </xf>
    <xf numFmtId="11" fontId="8" fillId="0" borderId="0" xfId="4" applyNumberFormat="1" applyFont="1" applyFill="1"/>
    <xf numFmtId="11" fontId="8" fillId="0" borderId="0" xfId="0" applyNumberFormat="1" applyFont="1"/>
    <xf numFmtId="0" fontId="7" fillId="0" borderId="0" xfId="0" applyFont="1"/>
    <xf numFmtId="2" fontId="6" fillId="0" borderId="0" xfId="0" applyNumberFormat="1" applyFont="1"/>
    <xf numFmtId="2" fontId="0" fillId="0" borderId="0" xfId="0" applyNumberFormat="1"/>
    <xf numFmtId="0" fontId="9" fillId="0" borderId="0" xfId="0" applyFont="1"/>
    <xf numFmtId="0" fontId="8" fillId="0" borderId="0" xfId="4" applyFont="1" applyFill="1"/>
    <xf numFmtId="0" fontId="8" fillId="0" borderId="0" xfId="4" applyFont="1" applyFill="1" applyBorder="1"/>
    <xf numFmtId="0" fontId="7" fillId="0" borderId="0" xfId="2" applyFont="1"/>
    <xf numFmtId="2" fontId="8" fillId="0" borderId="0" xfId="1" applyNumberFormat="1" applyFont="1" applyAlignment="1">
      <alignment wrapText="1"/>
    </xf>
    <xf numFmtId="2" fontId="8" fillId="0" borderId="0" xfId="2" quotePrefix="1" applyNumberFormat="1" applyFont="1"/>
    <xf numFmtId="2" fontId="8" fillId="0" borderId="0" xfId="2" applyNumberFormat="1" applyFont="1"/>
    <xf numFmtId="0" fontId="8" fillId="0" borderId="1" xfId="2" applyFont="1" applyBorder="1"/>
    <xf numFmtId="0" fontId="8" fillId="0" borderId="0" xfId="0" applyFont="1" applyAlignment="1">
      <alignment horizontal="left" vertical="center"/>
    </xf>
    <xf numFmtId="11" fontId="8" fillId="0" borderId="0" xfId="2" applyNumberFormat="1" applyFont="1"/>
    <xf numFmtId="0" fontId="6" fillId="0" borderId="0" xfId="0" applyFont="1" applyAlignment="1">
      <alignment horizontal="left" vertical="center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5" applyNumberFormat="1" applyFont="1"/>
    <xf numFmtId="0" fontId="10" fillId="0" borderId="2" xfId="0" applyFont="1" applyBorder="1" applyAlignment="1">
      <alignment vertical="top"/>
    </xf>
    <xf numFmtId="0" fontId="11" fillId="0" borderId="3" xfId="0" applyFont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12" fillId="0" borderId="5" xfId="0" applyFont="1" applyBorder="1" applyAlignment="1">
      <alignment vertical="center" wrapText="1"/>
    </xf>
    <xf numFmtId="0" fontId="11" fillId="0" borderId="4" xfId="0" applyFont="1" applyBorder="1" applyAlignment="1">
      <alignment vertical="center"/>
    </xf>
    <xf numFmtId="10" fontId="4" fillId="0" borderId="5" xfId="0" applyNumberFormat="1" applyFont="1" applyBorder="1" applyAlignment="1">
      <alignment vertical="center"/>
    </xf>
    <xf numFmtId="9" fontId="12" fillId="0" borderId="5" xfId="0" applyNumberFormat="1" applyFont="1" applyBorder="1" applyAlignment="1">
      <alignment vertical="center" wrapText="1"/>
    </xf>
    <xf numFmtId="0" fontId="12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1" fillId="0" borderId="4" xfId="0" applyFont="1" applyBorder="1" applyAlignment="1">
      <alignment vertical="center" wrapText="1"/>
    </xf>
    <xf numFmtId="0" fontId="8" fillId="0" borderId="0" xfId="4" applyFont="1" applyFill="1" applyAlignment="1"/>
    <xf numFmtId="11" fontId="8" fillId="0" borderId="0" xfId="4" applyNumberFormat="1" applyFont="1" applyFill="1" applyAlignment="1"/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3" fillId="0" borderId="0" xfId="0" applyFont="1"/>
    <xf numFmtId="0" fontId="1" fillId="0" borderId="0" xfId="0" applyFont="1"/>
  </cellXfs>
  <cellStyles count="6">
    <cellStyle name="Neutral" xfId="4" builtinId="28"/>
    <cellStyle name="Normal" xfId="0" builtinId="0"/>
    <cellStyle name="Normal 11 3" xfId="1" xr:uid="{00000000-0005-0000-0000-000002000000}"/>
    <cellStyle name="Normal 2" xfId="2" xr:uid="{00000000-0005-0000-0000-000003000000}"/>
    <cellStyle name="Normal 3" xfId="3" xr:uid="{00000000-0005-0000-0000-000004000000}"/>
    <cellStyle name="Per 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4"/>
  <sheetViews>
    <sheetView tabSelected="1" topLeftCell="A200" zoomScaleNormal="100" workbookViewId="0">
      <selection activeCell="B251" sqref="B251"/>
    </sheetView>
  </sheetViews>
  <sheetFormatPr baseColWidth="10" defaultColWidth="8.83203125" defaultRowHeight="15" x14ac:dyDescent="0.2"/>
  <cols>
    <col min="1" max="1" width="34.33203125" customWidth="1"/>
    <col min="2" max="2" width="40.83203125" style="4" customWidth="1"/>
    <col min="3" max="3" width="17.1640625" customWidth="1"/>
    <col min="4" max="4" width="24.33203125" bestFit="1" customWidth="1"/>
    <col min="5" max="5" width="26.5" customWidth="1"/>
    <col min="6" max="6" width="14.83203125" bestFit="1" customWidth="1"/>
    <col min="7" max="7" width="33.5" bestFit="1" customWidth="1"/>
    <col min="8" max="8" width="56.5" customWidth="1"/>
    <col min="9" max="9" width="20.6640625" customWidth="1"/>
    <col min="10" max="10" width="8.6640625" customWidth="1"/>
    <col min="19" max="20" width="12.83203125" bestFit="1" customWidth="1"/>
  </cols>
  <sheetData>
    <row r="1" spans="1:22" x14ac:dyDescent="0.2">
      <c r="A1" s="1" t="s">
        <v>0</v>
      </c>
      <c r="B1" s="6" t="s">
        <v>32</v>
      </c>
      <c r="C1" s="2"/>
      <c r="D1" s="2"/>
      <c r="E1" s="2"/>
      <c r="F1" s="2"/>
      <c r="G1" s="2"/>
      <c r="H1" s="2"/>
      <c r="I1" s="5"/>
      <c r="K1" s="3"/>
    </row>
    <row r="2" spans="1:22" x14ac:dyDescent="0.2">
      <c r="A2" s="1"/>
      <c r="B2" s="6"/>
      <c r="C2" s="2"/>
      <c r="D2" s="2"/>
      <c r="E2" s="2"/>
      <c r="F2" s="2"/>
      <c r="G2" s="2"/>
      <c r="H2" s="2"/>
      <c r="I2" s="5"/>
      <c r="K2" s="3"/>
    </row>
    <row r="3" spans="1:22" s="11" customFormat="1" ht="16" x14ac:dyDescent="0.2">
      <c r="A3" s="8" t="s">
        <v>1</v>
      </c>
      <c r="B3" s="9" t="s">
        <v>357</v>
      </c>
      <c r="C3" s="10"/>
      <c r="K3" s="12"/>
      <c r="L3" s="12"/>
      <c r="M3" s="12"/>
      <c r="N3" s="12"/>
      <c r="O3" s="12"/>
      <c r="P3" s="12"/>
    </row>
    <row r="4" spans="1:22" s="11" customFormat="1" ht="16" x14ac:dyDescent="0.2">
      <c r="A4" s="13" t="s">
        <v>3</v>
      </c>
      <c r="B4" s="14">
        <v>1</v>
      </c>
      <c r="K4" s="12"/>
      <c r="L4" s="12"/>
      <c r="M4" s="12"/>
      <c r="N4" s="12"/>
      <c r="O4" s="12"/>
      <c r="P4" s="12"/>
    </row>
    <row r="5" spans="1:22" s="11" customFormat="1" ht="16" x14ac:dyDescent="0.2">
      <c r="A5" s="13" t="s">
        <v>11</v>
      </c>
      <c r="B5" s="14" t="s">
        <v>356</v>
      </c>
      <c r="K5" s="12"/>
      <c r="L5" s="12"/>
      <c r="M5" s="12"/>
      <c r="N5" s="12"/>
      <c r="O5" s="12"/>
      <c r="P5" s="12"/>
    </row>
    <row r="6" spans="1:22" s="11" customFormat="1" ht="16" x14ac:dyDescent="0.2">
      <c r="A6" s="13" t="s">
        <v>4</v>
      </c>
      <c r="B6" s="15" t="s">
        <v>120</v>
      </c>
      <c r="K6" s="12"/>
      <c r="L6" s="12"/>
      <c r="M6" s="12"/>
      <c r="N6" s="12"/>
      <c r="O6" s="12"/>
      <c r="P6" s="12"/>
    </row>
    <row r="7" spans="1:22" s="11" customFormat="1" ht="16" x14ac:dyDescent="0.2">
      <c r="A7" s="13" t="s">
        <v>2</v>
      </c>
      <c r="B7" s="14" t="s">
        <v>34</v>
      </c>
      <c r="K7" s="12"/>
      <c r="L7" s="12"/>
      <c r="M7" s="12"/>
      <c r="N7" s="12"/>
      <c r="O7" s="12"/>
      <c r="P7" s="12"/>
    </row>
    <row r="8" spans="1:22" s="11" customFormat="1" ht="16" x14ac:dyDescent="0.2">
      <c r="A8" s="13" t="s">
        <v>6</v>
      </c>
      <c r="B8" s="16" t="s">
        <v>13</v>
      </c>
      <c r="H8" s="17"/>
      <c r="I8" s="17"/>
      <c r="J8" s="17"/>
      <c r="K8" s="12"/>
      <c r="L8" s="12"/>
      <c r="M8" s="12"/>
      <c r="N8" s="12"/>
      <c r="O8" s="12"/>
      <c r="P8" s="12"/>
    </row>
    <row r="9" spans="1:22" s="11" customFormat="1" ht="16" x14ac:dyDescent="0.2">
      <c r="A9" s="17" t="s">
        <v>7</v>
      </c>
      <c r="B9" s="9"/>
      <c r="C9" s="17"/>
      <c r="D9" s="17"/>
      <c r="E9" s="17"/>
      <c r="F9" s="17"/>
      <c r="G9" s="17"/>
      <c r="H9" s="10"/>
      <c r="I9" s="10"/>
      <c r="J9" s="10"/>
      <c r="K9" s="12"/>
      <c r="L9" s="12"/>
      <c r="M9" s="12"/>
      <c r="N9" s="12"/>
      <c r="O9" s="12"/>
      <c r="P9" s="12"/>
    </row>
    <row r="10" spans="1:22" s="11" customFormat="1" ht="16" x14ac:dyDescent="0.2">
      <c r="A10" s="17" t="s">
        <v>8</v>
      </c>
      <c r="B10" s="17" t="s">
        <v>9</v>
      </c>
      <c r="C10" s="17" t="s">
        <v>2</v>
      </c>
      <c r="D10" s="17" t="s">
        <v>6</v>
      </c>
      <c r="E10" s="17" t="s">
        <v>10</v>
      </c>
      <c r="F10" s="17" t="s">
        <v>406</v>
      </c>
      <c r="G10" s="17" t="s">
        <v>5</v>
      </c>
      <c r="H10" s="17" t="s">
        <v>4</v>
      </c>
      <c r="I10" s="17" t="s">
        <v>11</v>
      </c>
      <c r="J10" s="17" t="s">
        <v>372</v>
      </c>
      <c r="K10" s="7" t="s">
        <v>373</v>
      </c>
      <c r="L10" s="18" t="s">
        <v>374</v>
      </c>
      <c r="M10" s="18" t="s">
        <v>375</v>
      </c>
      <c r="N10" s="18" t="s">
        <v>376</v>
      </c>
      <c r="O10" s="18" t="s">
        <v>377</v>
      </c>
      <c r="P10" s="18" t="s">
        <v>378</v>
      </c>
      <c r="Q10" s="18" t="s">
        <v>379</v>
      </c>
      <c r="R10" s="7" t="s">
        <v>380</v>
      </c>
      <c r="S10" s="7" t="s">
        <v>381</v>
      </c>
      <c r="T10" s="17" t="s">
        <v>382</v>
      </c>
      <c r="U10" s="7" t="s">
        <v>383</v>
      </c>
      <c r="V10" s="17" t="s">
        <v>48</v>
      </c>
    </row>
    <row r="11" spans="1:22" s="11" customFormat="1" ht="16" x14ac:dyDescent="0.2">
      <c r="A11" s="16" t="s">
        <v>357</v>
      </c>
      <c r="B11" s="16">
        <v>1</v>
      </c>
      <c r="C11" s="11" t="str">
        <f>B7</f>
        <v>RER</v>
      </c>
      <c r="D11" s="11" t="str">
        <f>B8</f>
        <v>kilogram</v>
      </c>
      <c r="E11" s="10"/>
      <c r="G11" s="11" t="s">
        <v>16</v>
      </c>
      <c r="H11" s="11" t="s">
        <v>120</v>
      </c>
      <c r="I11" s="10"/>
      <c r="J11" s="10">
        <v>0</v>
      </c>
      <c r="L11" s="12"/>
      <c r="M11" s="12"/>
      <c r="N11" s="12"/>
      <c r="O11" s="12"/>
      <c r="P11" s="12"/>
      <c r="Q11" s="12"/>
      <c r="U11"/>
    </row>
    <row r="12" spans="1:22" s="11" customFormat="1" ht="16" x14ac:dyDescent="0.2">
      <c r="A12" s="16" t="str">
        <f>B123</f>
        <v>electrolyzer production, 1MWe, PEM, Stack</v>
      </c>
      <c r="B12" s="11">
        <f>(1/2963200)*4</f>
        <v>1.3498920086393089E-6</v>
      </c>
      <c r="C12" s="11" t="s">
        <v>34</v>
      </c>
      <c r="D12" s="11" t="s">
        <v>6</v>
      </c>
      <c r="F12" s="11" t="s">
        <v>407</v>
      </c>
      <c r="G12" s="11" t="s">
        <v>12</v>
      </c>
      <c r="H12" s="11" t="s">
        <v>49</v>
      </c>
      <c r="I12" s="11" t="s">
        <v>388</v>
      </c>
      <c r="J12" s="11">
        <v>5</v>
      </c>
      <c r="K12">
        <f>B12</f>
        <v>1.3498920086393089E-6</v>
      </c>
      <c r="L12" s="19"/>
      <c r="M12" s="19"/>
      <c r="N12" s="19"/>
      <c r="O12" s="19"/>
      <c r="P12" s="19"/>
      <c r="Q12" s="19"/>
      <c r="R12"/>
      <c r="S12"/>
      <c r="T12" s="11">
        <f>(1/(25*8000*18.52))*4</f>
        <v>1.0799136069114471E-6</v>
      </c>
      <c r="U12" s="11">
        <f>(1/(15*8000*18.52))*4</f>
        <v>1.7998560115190784E-6</v>
      </c>
    </row>
    <row r="13" spans="1:22" s="11" customFormat="1" ht="16" x14ac:dyDescent="0.2">
      <c r="A13" s="16" t="str">
        <f>B162</f>
        <v>electrolyzer production, 1MWe, PEM, Balance of Plant</v>
      </c>
      <c r="B13" s="11">
        <f>1/2963200</f>
        <v>3.3747300215982723E-7</v>
      </c>
      <c r="C13" s="11" t="s">
        <v>34</v>
      </c>
      <c r="D13" s="11" t="s">
        <v>6</v>
      </c>
      <c r="F13" s="11" t="s">
        <v>407</v>
      </c>
      <c r="G13" s="11" t="s">
        <v>12</v>
      </c>
      <c r="H13" s="11" t="s">
        <v>50</v>
      </c>
      <c r="I13" s="11" t="s">
        <v>389</v>
      </c>
      <c r="J13" s="11">
        <v>5</v>
      </c>
      <c r="K13">
        <f>B13</f>
        <v>3.3747300215982723E-7</v>
      </c>
      <c r="L13" s="19"/>
      <c r="M13" s="19"/>
      <c r="N13" s="19"/>
      <c r="O13" s="19"/>
      <c r="P13" s="19"/>
      <c r="Q13" s="19"/>
      <c r="R13"/>
      <c r="S13"/>
      <c r="T13" s="11">
        <f>(1/(25*8000*18.52))</f>
        <v>2.6997840172786177E-7</v>
      </c>
      <c r="U13" s="11">
        <f>(1/(15*8000*18.52))</f>
        <v>4.4996400287976961E-7</v>
      </c>
    </row>
    <row r="14" spans="1:22" s="11" customFormat="1" ht="16" x14ac:dyDescent="0.2">
      <c r="A14" s="16" t="s">
        <v>121</v>
      </c>
      <c r="B14" s="11">
        <f>B12*-1</f>
        <v>-1.3498920086393089E-6</v>
      </c>
      <c r="C14" s="11" t="s">
        <v>34</v>
      </c>
      <c r="D14" s="11" t="s">
        <v>6</v>
      </c>
      <c r="F14" s="11" t="s">
        <v>407</v>
      </c>
      <c r="G14" s="11" t="s">
        <v>12</v>
      </c>
      <c r="H14" s="11" t="s">
        <v>133</v>
      </c>
      <c r="I14" s="11" t="s">
        <v>134</v>
      </c>
      <c r="J14" s="11">
        <v>5</v>
      </c>
      <c r="K14">
        <f>B14</f>
        <v>-1.3498920086393089E-6</v>
      </c>
      <c r="L14" s="19"/>
      <c r="M14" s="19"/>
      <c r="N14" s="19"/>
      <c r="O14" s="19"/>
      <c r="P14" s="19"/>
      <c r="Q14" s="19"/>
      <c r="R14"/>
      <c r="S14"/>
      <c r="T14" s="11">
        <f>-1*U12</f>
        <v>-1.7998560115190784E-6</v>
      </c>
      <c r="U14" s="11">
        <f>-1*T12</f>
        <v>-1.0799136069114471E-6</v>
      </c>
      <c r="V14" s="11" t="b">
        <v>1</v>
      </c>
    </row>
    <row r="15" spans="1:22" s="11" customFormat="1" ht="16" x14ac:dyDescent="0.2">
      <c r="A15" s="16" t="s">
        <v>135</v>
      </c>
      <c r="B15" s="11">
        <f>-1*B13</f>
        <v>-3.3747300215982723E-7</v>
      </c>
      <c r="C15" s="11" t="s">
        <v>34</v>
      </c>
      <c r="D15" s="11" t="s">
        <v>6</v>
      </c>
      <c r="F15" s="11" t="s">
        <v>407</v>
      </c>
      <c r="G15" s="11" t="s">
        <v>12</v>
      </c>
      <c r="H15" s="11" t="s">
        <v>136</v>
      </c>
      <c r="I15" s="11" t="s">
        <v>146</v>
      </c>
      <c r="J15" s="11">
        <v>5</v>
      </c>
      <c r="K15">
        <f>B15</f>
        <v>-3.3747300215982723E-7</v>
      </c>
      <c r="L15" s="19"/>
      <c r="M15" s="19"/>
      <c r="N15" s="19"/>
      <c r="O15" s="19"/>
      <c r="P15" s="19"/>
      <c r="Q15" s="19"/>
      <c r="R15"/>
      <c r="S15"/>
      <c r="T15" s="11">
        <f>-1*U13</f>
        <v>-4.4996400287976961E-7</v>
      </c>
      <c r="U15" s="11">
        <f>-1*T13</f>
        <v>-2.6997840172786177E-7</v>
      </c>
      <c r="V15" s="11" t="b">
        <v>1</v>
      </c>
    </row>
    <row r="16" spans="1:22" s="11" customFormat="1" ht="16" x14ac:dyDescent="0.2">
      <c r="A16" s="13" t="s">
        <v>33</v>
      </c>
      <c r="B16" s="16">
        <v>54</v>
      </c>
      <c r="C16" s="11" t="s">
        <v>34</v>
      </c>
      <c r="D16" s="11" t="s">
        <v>35</v>
      </c>
      <c r="E16" s="10"/>
      <c r="F16" s="11" t="s">
        <v>407</v>
      </c>
      <c r="G16" s="11" t="s">
        <v>12</v>
      </c>
      <c r="H16" s="11" t="s">
        <v>36</v>
      </c>
      <c r="I16" s="10" t="s">
        <v>387</v>
      </c>
      <c r="J16" s="11">
        <v>5</v>
      </c>
      <c r="K16" s="4">
        <f>B16</f>
        <v>54</v>
      </c>
      <c r="L16" s="19"/>
      <c r="M16" s="19"/>
      <c r="N16" s="19"/>
      <c r="O16" s="19"/>
      <c r="P16" s="19"/>
      <c r="Q16" s="19"/>
      <c r="R16"/>
      <c r="S16"/>
      <c r="T16" s="11">
        <v>52.9</v>
      </c>
      <c r="U16" s="11">
        <v>55.1</v>
      </c>
    </row>
    <row r="17" spans="1:22" s="11" customFormat="1" ht="16" x14ac:dyDescent="0.2">
      <c r="A17" s="13" t="s">
        <v>37</v>
      </c>
      <c r="B17" s="16">
        <v>14</v>
      </c>
      <c r="C17" s="11" t="s">
        <v>38</v>
      </c>
      <c r="D17" s="11" t="s">
        <v>13</v>
      </c>
      <c r="F17" s="11" t="s">
        <v>407</v>
      </c>
      <c r="G17" s="11" t="s">
        <v>12</v>
      </c>
      <c r="H17" s="11" t="s">
        <v>39</v>
      </c>
      <c r="I17" s="20" t="s">
        <v>52</v>
      </c>
      <c r="J17" s="11">
        <v>0</v>
      </c>
      <c r="K17"/>
      <c r="L17" s="19"/>
      <c r="M17" s="19"/>
      <c r="N17" s="19"/>
      <c r="O17" s="19"/>
      <c r="P17" s="19"/>
      <c r="Q17" s="19"/>
      <c r="R17"/>
      <c r="S17"/>
    </row>
    <row r="18" spans="1:22" s="11" customFormat="1" ht="16" x14ac:dyDescent="0.2">
      <c r="A18" s="21" t="s">
        <v>40</v>
      </c>
      <c r="B18" s="15">
        <v>8</v>
      </c>
      <c r="C18" s="21"/>
      <c r="D18" s="21" t="s">
        <v>13</v>
      </c>
      <c r="E18" s="21" t="s">
        <v>41</v>
      </c>
      <c r="F18" s="21" t="s">
        <v>14</v>
      </c>
      <c r="G18" s="21" t="s">
        <v>14</v>
      </c>
      <c r="H18" s="21"/>
      <c r="I18" s="22"/>
      <c r="J18" s="11">
        <v>0</v>
      </c>
      <c r="K18"/>
      <c r="L18" s="19"/>
      <c r="M18" s="19"/>
      <c r="N18" s="19"/>
      <c r="O18" s="19"/>
      <c r="P18" s="19"/>
      <c r="Q18" s="19"/>
      <c r="R18" s="19"/>
      <c r="S18"/>
    </row>
    <row r="19" spans="1:22" s="11" customFormat="1" ht="16" x14ac:dyDescent="0.2">
      <c r="A19" s="47" t="s">
        <v>366</v>
      </c>
      <c r="B19" s="48">
        <f>(0.09*1000)/(2963200/20)</f>
        <v>6.0745140388768898E-4</v>
      </c>
      <c r="C19" s="47"/>
      <c r="D19" s="47" t="s">
        <v>364</v>
      </c>
      <c r="E19" s="47" t="s">
        <v>365</v>
      </c>
      <c r="F19" s="21" t="s">
        <v>14</v>
      </c>
      <c r="G19" s="47" t="s">
        <v>14</v>
      </c>
      <c r="I19" s="47" t="s">
        <v>367</v>
      </c>
      <c r="J19" s="11">
        <v>2</v>
      </c>
      <c r="K19">
        <f>LN(B19)</f>
        <v>-7.4062383795497411</v>
      </c>
      <c r="L19" s="19">
        <v>1.05</v>
      </c>
      <c r="M19" s="19">
        <v>1.1000000000000001</v>
      </c>
      <c r="N19" s="19">
        <v>1</v>
      </c>
      <c r="O19" s="19">
        <v>1.02</v>
      </c>
      <c r="P19" s="19">
        <v>1.2</v>
      </c>
      <c r="Q19" s="19">
        <v>1.2</v>
      </c>
      <c r="R19" s="19">
        <v>1.5</v>
      </c>
      <c r="S19">
        <f t="shared" ref="S19:S21" si="0">LN(SQRT(EXP(
SQRT(
+POWER(LN(L19),2)
+POWER(LN(M19),2)
+POWER(LN(N19),2)
+POWER(LN(O19),2)
+POWER(LN(P19),2)
+POWER(LN(Q19),2)
+POWER(LN(R19),2)
)
)))</f>
        <v>0.24634371748562628</v>
      </c>
    </row>
    <row r="20" spans="1:22" s="11" customFormat="1" ht="16" x14ac:dyDescent="0.2">
      <c r="A20" s="47" t="s">
        <v>368</v>
      </c>
      <c r="B20" s="48">
        <f>(0.09*1000)/2963200</f>
        <v>3.0372570194384448E-5</v>
      </c>
      <c r="C20" s="47"/>
      <c r="D20" s="47" t="s">
        <v>369</v>
      </c>
      <c r="E20" s="47" t="s">
        <v>365</v>
      </c>
      <c r="F20" s="21" t="s">
        <v>14</v>
      </c>
      <c r="G20" s="47" t="s">
        <v>14</v>
      </c>
      <c r="I20" s="47" t="s">
        <v>370</v>
      </c>
      <c r="J20" s="11">
        <v>2</v>
      </c>
      <c r="K20">
        <f>LN(B20)</f>
        <v>-10.401970653103731</v>
      </c>
      <c r="L20" s="19">
        <v>1.05</v>
      </c>
      <c r="M20" s="19">
        <v>1.1000000000000001</v>
      </c>
      <c r="N20" s="19">
        <v>1</v>
      </c>
      <c r="O20" s="19">
        <v>1.02</v>
      </c>
      <c r="P20" s="19">
        <v>1.2</v>
      </c>
      <c r="Q20" s="19">
        <v>1.2</v>
      </c>
      <c r="R20" s="19">
        <v>1.5</v>
      </c>
      <c r="S20">
        <f t="shared" si="0"/>
        <v>0.24634371748562628</v>
      </c>
    </row>
    <row r="21" spans="1:22" s="11" customFormat="1" ht="16" x14ac:dyDescent="0.2">
      <c r="A21" s="47" t="s">
        <v>371</v>
      </c>
      <c r="B21" s="48">
        <f>(0.09*1000)/2963200</f>
        <v>3.0372570194384448E-5</v>
      </c>
      <c r="C21" s="47"/>
      <c r="D21" s="47" t="s">
        <v>369</v>
      </c>
      <c r="E21" s="47" t="s">
        <v>365</v>
      </c>
      <c r="F21" s="21" t="s">
        <v>14</v>
      </c>
      <c r="G21" s="47" t="s">
        <v>14</v>
      </c>
      <c r="I21" s="47" t="s">
        <v>370</v>
      </c>
      <c r="J21" s="11">
        <v>2</v>
      </c>
      <c r="K21">
        <f>LN(B21)</f>
        <v>-10.401970653103731</v>
      </c>
      <c r="L21" s="19">
        <v>1.05</v>
      </c>
      <c r="M21" s="19">
        <v>1.1000000000000001</v>
      </c>
      <c r="N21" s="19">
        <v>1</v>
      </c>
      <c r="O21" s="19">
        <v>1.02</v>
      </c>
      <c r="P21" s="19">
        <v>1.2</v>
      </c>
      <c r="Q21" s="19">
        <v>1.2</v>
      </c>
      <c r="R21" s="19">
        <v>1.5</v>
      </c>
      <c r="S21">
        <f t="shared" si="0"/>
        <v>0.24634371748562628</v>
      </c>
    </row>
    <row r="22" spans="1:22" s="11" customFormat="1" ht="16" x14ac:dyDescent="0.2">
      <c r="L22" s="12"/>
      <c r="M22" s="12"/>
      <c r="N22" s="12"/>
      <c r="O22" s="12"/>
      <c r="P22" s="12"/>
      <c r="Q22" s="12"/>
    </row>
    <row r="23" spans="1:22" s="11" customFormat="1" ht="16" x14ac:dyDescent="0.2">
      <c r="A23" s="8" t="s">
        <v>1</v>
      </c>
      <c r="B23" s="9" t="s">
        <v>390</v>
      </c>
      <c r="C23" s="10"/>
      <c r="L23" s="12"/>
      <c r="M23" s="12"/>
      <c r="N23" s="12"/>
      <c r="O23" s="12"/>
      <c r="P23" s="12"/>
      <c r="Q23" s="12"/>
    </row>
    <row r="24" spans="1:22" s="11" customFormat="1" ht="16" x14ac:dyDescent="0.2">
      <c r="A24" s="13" t="s">
        <v>3</v>
      </c>
      <c r="B24" s="14">
        <v>1</v>
      </c>
      <c r="L24" s="12"/>
      <c r="M24" s="12"/>
      <c r="N24" s="12"/>
      <c r="O24" s="12"/>
      <c r="P24" s="12"/>
      <c r="Q24" s="12"/>
    </row>
    <row r="25" spans="1:22" s="11" customFormat="1" ht="16" x14ac:dyDescent="0.2">
      <c r="A25" s="13" t="s">
        <v>11</v>
      </c>
      <c r="B25" s="14" t="s">
        <v>356</v>
      </c>
      <c r="L25" s="12"/>
      <c r="M25" s="12"/>
      <c r="N25" s="12"/>
      <c r="O25" s="12"/>
      <c r="P25" s="12"/>
      <c r="Q25" s="12"/>
    </row>
    <row r="26" spans="1:22" s="11" customFormat="1" ht="16" x14ac:dyDescent="0.2">
      <c r="A26" s="13" t="s">
        <v>4</v>
      </c>
      <c r="B26" s="15" t="s">
        <v>120</v>
      </c>
      <c r="L26" s="12"/>
      <c r="M26" s="12"/>
      <c r="N26" s="12"/>
      <c r="O26" s="12"/>
      <c r="P26" s="12"/>
      <c r="Q26" s="12"/>
    </row>
    <row r="27" spans="1:22" s="11" customFormat="1" ht="16" x14ac:dyDescent="0.2">
      <c r="A27" s="13" t="s">
        <v>2</v>
      </c>
      <c r="B27" s="14" t="s">
        <v>34</v>
      </c>
      <c r="L27" s="12"/>
      <c r="M27" s="12"/>
      <c r="N27" s="12"/>
      <c r="O27" s="12"/>
      <c r="P27" s="12"/>
      <c r="Q27" s="12"/>
    </row>
    <row r="28" spans="1:22" s="11" customFormat="1" ht="16" x14ac:dyDescent="0.2">
      <c r="A28" s="13" t="s">
        <v>6</v>
      </c>
      <c r="B28" s="16" t="s">
        <v>13</v>
      </c>
      <c r="I28" s="17"/>
      <c r="J28" s="17"/>
      <c r="K28" s="17"/>
      <c r="L28" s="12"/>
      <c r="M28" s="12"/>
      <c r="N28" s="12"/>
      <c r="O28" s="12"/>
      <c r="P28" s="12"/>
      <c r="Q28" s="12"/>
    </row>
    <row r="29" spans="1:22" s="11" customFormat="1" ht="16" x14ac:dyDescent="0.2">
      <c r="A29" s="17" t="s">
        <v>7</v>
      </c>
      <c r="B29" s="9"/>
      <c r="C29" s="17"/>
      <c r="D29" s="17"/>
      <c r="E29" s="17"/>
      <c r="G29" s="17"/>
      <c r="H29" s="17"/>
      <c r="I29" s="10"/>
      <c r="J29" s="10"/>
      <c r="K29" s="10"/>
      <c r="L29" s="12"/>
      <c r="M29" s="12"/>
      <c r="N29" s="12"/>
      <c r="O29" s="12"/>
      <c r="P29" s="12"/>
      <c r="Q29" s="12"/>
    </row>
    <row r="30" spans="1:22" s="11" customFormat="1" ht="16" x14ac:dyDescent="0.2">
      <c r="A30" s="17" t="s">
        <v>8</v>
      </c>
      <c r="B30" s="17" t="s">
        <v>9</v>
      </c>
      <c r="C30" s="17" t="s">
        <v>2</v>
      </c>
      <c r="D30" s="17" t="s">
        <v>6</v>
      </c>
      <c r="E30" s="17" t="s">
        <v>10</v>
      </c>
      <c r="F30" s="17" t="s">
        <v>406</v>
      </c>
      <c r="G30" s="17" t="s">
        <v>5</v>
      </c>
      <c r="H30" s="17" t="s">
        <v>4</v>
      </c>
      <c r="I30" s="17" t="s">
        <v>11</v>
      </c>
      <c r="J30" s="17" t="s">
        <v>372</v>
      </c>
      <c r="K30" s="7" t="s">
        <v>373</v>
      </c>
      <c r="L30" s="18" t="s">
        <v>374</v>
      </c>
      <c r="M30" s="18" t="s">
        <v>375</v>
      </c>
      <c r="N30" s="18" t="s">
        <v>376</v>
      </c>
      <c r="O30" s="18" t="s">
        <v>377</v>
      </c>
      <c r="P30" s="18" t="s">
        <v>378</v>
      </c>
      <c r="Q30" s="18" t="s">
        <v>379</v>
      </c>
      <c r="R30" s="7" t="s">
        <v>380</v>
      </c>
      <c r="S30" s="7" t="s">
        <v>381</v>
      </c>
      <c r="T30" s="17" t="s">
        <v>382</v>
      </c>
      <c r="U30" s="7" t="s">
        <v>383</v>
      </c>
      <c r="V30" s="17" t="s">
        <v>48</v>
      </c>
    </row>
    <row r="31" spans="1:22" s="11" customFormat="1" ht="16" x14ac:dyDescent="0.2">
      <c r="A31" s="16" t="str">
        <f>B23</f>
        <v>hydrogen production, gaseous, 30 bar, from PEM electrolysis, from solar photovoltaic electricity</v>
      </c>
      <c r="B31" s="16">
        <v>1</v>
      </c>
      <c r="C31" s="11" t="str">
        <f>B27</f>
        <v>RER</v>
      </c>
      <c r="D31" s="11" t="str">
        <f>B28</f>
        <v>kilogram</v>
      </c>
      <c r="E31" s="10"/>
      <c r="G31" s="11" t="s">
        <v>16</v>
      </c>
      <c r="H31" s="11" t="s">
        <v>120</v>
      </c>
      <c r="I31" s="10"/>
      <c r="J31" s="10">
        <v>0</v>
      </c>
      <c r="L31" s="12"/>
      <c r="M31" s="12"/>
      <c r="N31" s="12"/>
      <c r="O31" s="12"/>
      <c r="P31" s="12"/>
      <c r="Q31" s="12"/>
      <c r="U31"/>
    </row>
    <row r="32" spans="1:22" s="11" customFormat="1" ht="16" x14ac:dyDescent="0.2">
      <c r="A32" s="16" t="s">
        <v>53</v>
      </c>
      <c r="B32" s="11">
        <f>(1/2963200)*4</f>
        <v>1.3498920086393089E-6</v>
      </c>
      <c r="C32" s="11" t="s">
        <v>34</v>
      </c>
      <c r="D32" s="11" t="s">
        <v>6</v>
      </c>
      <c r="F32" s="11" t="s">
        <v>407</v>
      </c>
      <c r="G32" s="11" t="s">
        <v>12</v>
      </c>
      <c r="H32" s="11" t="s">
        <v>49</v>
      </c>
      <c r="I32" s="11" t="s">
        <v>388</v>
      </c>
      <c r="J32" s="11">
        <v>5</v>
      </c>
      <c r="K32">
        <f>B32</f>
        <v>1.3498920086393089E-6</v>
      </c>
      <c r="L32" s="19"/>
      <c r="M32" s="19"/>
      <c r="N32" s="19"/>
      <c r="O32" s="19"/>
      <c r="P32" s="19"/>
      <c r="Q32" s="19"/>
      <c r="R32"/>
      <c r="S32"/>
      <c r="T32" s="11">
        <f>(1/(25*8000*18.52))*4</f>
        <v>1.0799136069114471E-6</v>
      </c>
      <c r="U32" s="11">
        <f>(1/(15*8000*18.52))*4</f>
        <v>1.7998560115190784E-6</v>
      </c>
    </row>
    <row r="33" spans="1:22" s="11" customFormat="1" ht="16" x14ac:dyDescent="0.2">
      <c r="A33" s="16" t="s">
        <v>78</v>
      </c>
      <c r="B33" s="11">
        <f>1/2963200</f>
        <v>3.3747300215982723E-7</v>
      </c>
      <c r="C33" s="11" t="s">
        <v>34</v>
      </c>
      <c r="D33" s="11" t="s">
        <v>6</v>
      </c>
      <c r="F33" s="11" t="s">
        <v>407</v>
      </c>
      <c r="G33" s="11" t="s">
        <v>12</v>
      </c>
      <c r="H33" s="11" t="s">
        <v>50</v>
      </c>
      <c r="I33" s="11" t="s">
        <v>389</v>
      </c>
      <c r="J33" s="11">
        <v>5</v>
      </c>
      <c r="K33">
        <f>B33</f>
        <v>3.3747300215982723E-7</v>
      </c>
      <c r="L33" s="19"/>
      <c r="M33" s="19"/>
      <c r="N33" s="19"/>
      <c r="O33" s="19"/>
      <c r="P33" s="19"/>
      <c r="Q33" s="19"/>
      <c r="R33"/>
      <c r="S33"/>
      <c r="T33" s="11">
        <f>(1/(25*8000*18.52))</f>
        <v>2.6997840172786177E-7</v>
      </c>
      <c r="U33" s="11">
        <f>(1/(15*8000*18.52))</f>
        <v>4.4996400287976961E-7</v>
      </c>
    </row>
    <row r="34" spans="1:22" s="11" customFormat="1" ht="16" x14ac:dyDescent="0.2">
      <c r="A34" s="16" t="s">
        <v>121</v>
      </c>
      <c r="B34" s="11">
        <f>B32*-1</f>
        <v>-1.3498920086393089E-6</v>
      </c>
      <c r="C34" s="11" t="s">
        <v>34</v>
      </c>
      <c r="D34" s="11" t="s">
        <v>6</v>
      </c>
      <c r="F34" s="11" t="s">
        <v>407</v>
      </c>
      <c r="G34" s="11" t="s">
        <v>12</v>
      </c>
      <c r="H34" s="11" t="s">
        <v>133</v>
      </c>
      <c r="I34" s="11" t="s">
        <v>134</v>
      </c>
      <c r="J34" s="11">
        <v>5</v>
      </c>
      <c r="K34">
        <f>B34</f>
        <v>-1.3498920086393089E-6</v>
      </c>
      <c r="L34" s="19"/>
      <c r="M34" s="19"/>
      <c r="N34" s="19"/>
      <c r="O34" s="19"/>
      <c r="P34" s="19"/>
      <c r="Q34" s="19"/>
      <c r="R34"/>
      <c r="S34"/>
      <c r="T34" s="11">
        <f>-1*U32</f>
        <v>-1.7998560115190784E-6</v>
      </c>
      <c r="U34" s="11">
        <f>-1*T32</f>
        <v>-1.0799136069114471E-6</v>
      </c>
      <c r="V34" s="11" t="b">
        <v>1</v>
      </c>
    </row>
    <row r="35" spans="1:22" s="11" customFormat="1" ht="16" x14ac:dyDescent="0.2">
      <c r="A35" s="16" t="s">
        <v>135</v>
      </c>
      <c r="B35" s="11">
        <f>-1*B33</f>
        <v>-3.3747300215982723E-7</v>
      </c>
      <c r="C35" s="11" t="s">
        <v>34</v>
      </c>
      <c r="D35" s="11" t="s">
        <v>6</v>
      </c>
      <c r="F35" s="11" t="s">
        <v>407</v>
      </c>
      <c r="G35" s="11" t="s">
        <v>12</v>
      </c>
      <c r="H35" s="11" t="s">
        <v>136</v>
      </c>
      <c r="I35" s="11" t="s">
        <v>146</v>
      </c>
      <c r="J35" s="11">
        <v>5</v>
      </c>
      <c r="K35">
        <f>B35</f>
        <v>-3.3747300215982723E-7</v>
      </c>
      <c r="L35" s="19"/>
      <c r="M35" s="19"/>
      <c r="N35" s="19"/>
      <c r="O35" s="19"/>
      <c r="P35" s="19"/>
      <c r="Q35" s="19"/>
      <c r="R35"/>
      <c r="S35"/>
      <c r="T35" s="11">
        <f>-1*U33</f>
        <v>-4.4996400287976961E-7</v>
      </c>
      <c r="U35" s="11">
        <f>-1*T33</f>
        <v>-2.6997840172786177E-7</v>
      </c>
      <c r="V35" s="11" t="b">
        <v>1</v>
      </c>
    </row>
    <row r="36" spans="1:22" s="11" customFormat="1" ht="16" x14ac:dyDescent="0.2">
      <c r="A36" s="13" t="s">
        <v>391</v>
      </c>
      <c r="B36" s="16">
        <v>54</v>
      </c>
      <c r="C36" s="11" t="s">
        <v>392</v>
      </c>
      <c r="D36" s="11" t="s">
        <v>35</v>
      </c>
      <c r="E36" s="10"/>
      <c r="F36" s="11" t="s">
        <v>407</v>
      </c>
      <c r="G36" s="11" t="s">
        <v>12</v>
      </c>
      <c r="H36" s="11" t="s">
        <v>36</v>
      </c>
      <c r="I36" s="10" t="s">
        <v>393</v>
      </c>
      <c r="J36" s="11">
        <v>5</v>
      </c>
      <c r="K36" s="4">
        <f>B36</f>
        <v>54</v>
      </c>
      <c r="L36" s="19"/>
      <c r="M36" s="19"/>
      <c r="N36" s="19"/>
      <c r="O36" s="19"/>
      <c r="P36" s="19"/>
      <c r="Q36" s="19"/>
      <c r="R36"/>
      <c r="S36"/>
      <c r="T36" s="11">
        <v>52.9</v>
      </c>
      <c r="U36" s="11">
        <v>55.1</v>
      </c>
    </row>
    <row r="37" spans="1:22" s="11" customFormat="1" ht="16" x14ac:dyDescent="0.2">
      <c r="A37" s="13" t="s">
        <v>37</v>
      </c>
      <c r="B37" s="16">
        <v>14</v>
      </c>
      <c r="C37" s="11" t="s">
        <v>38</v>
      </c>
      <c r="D37" s="11" t="s">
        <v>13</v>
      </c>
      <c r="F37" s="11" t="s">
        <v>407</v>
      </c>
      <c r="G37" s="11" t="s">
        <v>12</v>
      </c>
      <c r="H37" s="11" t="s">
        <v>39</v>
      </c>
      <c r="I37" s="20" t="s">
        <v>52</v>
      </c>
      <c r="J37" s="11">
        <v>0</v>
      </c>
      <c r="K37"/>
      <c r="L37" s="19"/>
      <c r="M37" s="19"/>
      <c r="N37" s="19"/>
      <c r="O37" s="19"/>
      <c r="P37" s="19"/>
      <c r="Q37" s="19"/>
      <c r="R37"/>
      <c r="S37"/>
    </row>
    <row r="38" spans="1:22" s="11" customFormat="1" ht="16" x14ac:dyDescent="0.2">
      <c r="A38" s="21" t="s">
        <v>40</v>
      </c>
      <c r="B38" s="15">
        <v>8</v>
      </c>
      <c r="C38" s="21"/>
      <c r="D38" s="21" t="s">
        <v>13</v>
      </c>
      <c r="E38" s="21" t="s">
        <v>41</v>
      </c>
      <c r="F38" s="21" t="s">
        <v>14</v>
      </c>
      <c r="G38" s="21" t="s">
        <v>14</v>
      </c>
      <c r="H38" s="21"/>
      <c r="I38" s="22"/>
      <c r="J38" s="11">
        <v>0</v>
      </c>
      <c r="K38"/>
      <c r="L38" s="19"/>
      <c r="M38" s="19"/>
      <c r="N38" s="19"/>
      <c r="O38" s="19"/>
      <c r="P38" s="19"/>
      <c r="Q38" s="19"/>
      <c r="R38" s="19"/>
      <c r="S38"/>
    </row>
    <row r="39" spans="1:22" s="11" customFormat="1" ht="16" x14ac:dyDescent="0.2">
      <c r="A39" s="47" t="s">
        <v>366</v>
      </c>
      <c r="B39" s="48">
        <f>(0.09*1000)/(2963200/20)</f>
        <v>6.0745140388768898E-4</v>
      </c>
      <c r="C39" s="47"/>
      <c r="D39" s="47" t="s">
        <v>364</v>
      </c>
      <c r="E39" s="47" t="s">
        <v>365</v>
      </c>
      <c r="F39" s="21" t="s">
        <v>14</v>
      </c>
      <c r="G39" s="47" t="s">
        <v>14</v>
      </c>
      <c r="I39" s="47" t="s">
        <v>367</v>
      </c>
      <c r="J39" s="11">
        <v>2</v>
      </c>
      <c r="K39">
        <f>LN(B39)</f>
        <v>-7.4062383795497411</v>
      </c>
      <c r="L39" s="19">
        <v>1.05</v>
      </c>
      <c r="M39" s="19">
        <v>1.1000000000000001</v>
      </c>
      <c r="N39" s="19">
        <v>1</v>
      </c>
      <c r="O39" s="19">
        <v>1.02</v>
      </c>
      <c r="P39" s="19">
        <v>1.2</v>
      </c>
      <c r="Q39" s="19">
        <v>1.2</v>
      </c>
      <c r="R39" s="19">
        <v>1.5</v>
      </c>
      <c r="S39">
        <f t="shared" ref="S39:S41" si="1">LN(SQRT(EXP(
SQRT(
+POWER(LN(L39),2)
+POWER(LN(M39),2)
+POWER(LN(N39),2)
+POWER(LN(O39),2)
+POWER(LN(P39),2)
+POWER(LN(Q39),2)
+POWER(LN(R39),2)
)
)))</f>
        <v>0.24634371748562628</v>
      </c>
    </row>
    <row r="40" spans="1:22" s="11" customFormat="1" ht="16" x14ac:dyDescent="0.2">
      <c r="A40" s="47" t="s">
        <v>368</v>
      </c>
      <c r="B40" s="48">
        <f>(0.09*1000)/2963200</f>
        <v>3.0372570194384448E-5</v>
      </c>
      <c r="C40" s="47"/>
      <c r="D40" s="47" t="s">
        <v>369</v>
      </c>
      <c r="E40" s="47" t="s">
        <v>365</v>
      </c>
      <c r="F40" s="21" t="s">
        <v>14</v>
      </c>
      <c r="G40" s="47" t="s">
        <v>14</v>
      </c>
      <c r="I40" s="47" t="s">
        <v>370</v>
      </c>
      <c r="J40" s="11">
        <v>2</v>
      </c>
      <c r="K40">
        <f>LN(B40)</f>
        <v>-10.401970653103731</v>
      </c>
      <c r="L40" s="19">
        <v>1.05</v>
      </c>
      <c r="M40" s="19">
        <v>1.1000000000000001</v>
      </c>
      <c r="N40" s="19">
        <v>1</v>
      </c>
      <c r="O40" s="19">
        <v>1.02</v>
      </c>
      <c r="P40" s="19">
        <v>1.2</v>
      </c>
      <c r="Q40" s="19">
        <v>1.2</v>
      </c>
      <c r="R40" s="19">
        <v>1.5</v>
      </c>
      <c r="S40">
        <f t="shared" si="1"/>
        <v>0.24634371748562628</v>
      </c>
    </row>
    <row r="41" spans="1:22" s="11" customFormat="1" ht="16" x14ac:dyDescent="0.2">
      <c r="A41" s="47" t="s">
        <v>371</v>
      </c>
      <c r="B41" s="48">
        <f>(0.09*1000)/2963200</f>
        <v>3.0372570194384448E-5</v>
      </c>
      <c r="C41" s="47"/>
      <c r="D41" s="47" t="s">
        <v>369</v>
      </c>
      <c r="E41" s="47" t="s">
        <v>365</v>
      </c>
      <c r="F41" s="21" t="s">
        <v>14</v>
      </c>
      <c r="G41" s="47" t="s">
        <v>14</v>
      </c>
      <c r="I41" s="47" t="s">
        <v>370</v>
      </c>
      <c r="J41" s="11">
        <v>2</v>
      </c>
      <c r="K41">
        <f>LN(B41)</f>
        <v>-10.401970653103731</v>
      </c>
      <c r="L41" s="19">
        <v>1.05</v>
      </c>
      <c r="M41" s="19">
        <v>1.1000000000000001</v>
      </c>
      <c r="N41" s="19">
        <v>1</v>
      </c>
      <c r="O41" s="19">
        <v>1.02</v>
      </c>
      <c r="P41" s="19">
        <v>1.2</v>
      </c>
      <c r="Q41" s="19">
        <v>1.2</v>
      </c>
      <c r="R41" s="19">
        <v>1.5</v>
      </c>
      <c r="S41">
        <f t="shared" si="1"/>
        <v>0.24634371748562628</v>
      </c>
    </row>
    <row r="42" spans="1:22" s="11" customFormat="1" ht="16" x14ac:dyDescent="0.2">
      <c r="L42" s="12"/>
      <c r="M42" s="12"/>
      <c r="N42" s="12"/>
      <c r="O42" s="12"/>
      <c r="P42" s="12"/>
      <c r="Q42" s="12"/>
    </row>
    <row r="43" spans="1:22" s="11" customFormat="1" ht="16" x14ac:dyDescent="0.2">
      <c r="A43" s="8" t="s">
        <v>1</v>
      </c>
      <c r="B43" s="9" t="s">
        <v>398</v>
      </c>
      <c r="C43" s="10"/>
      <c r="L43" s="12"/>
      <c r="M43" s="12"/>
      <c r="N43" s="12"/>
      <c r="O43" s="12"/>
      <c r="P43" s="12"/>
      <c r="Q43" s="12"/>
    </row>
    <row r="44" spans="1:22" s="11" customFormat="1" ht="16" x14ac:dyDescent="0.2">
      <c r="A44" s="13" t="s">
        <v>3</v>
      </c>
      <c r="B44" s="14">
        <v>1</v>
      </c>
      <c r="L44" s="12"/>
      <c r="M44" s="12"/>
      <c r="N44" s="12"/>
      <c r="O44" s="12"/>
      <c r="P44" s="12"/>
      <c r="Q44" s="12"/>
    </row>
    <row r="45" spans="1:22" s="11" customFormat="1" ht="16" x14ac:dyDescent="0.2">
      <c r="A45" s="13" t="s">
        <v>11</v>
      </c>
      <c r="B45" s="14" t="s">
        <v>356</v>
      </c>
      <c r="L45" s="12"/>
      <c r="M45" s="12"/>
      <c r="N45" s="12"/>
      <c r="O45" s="12"/>
      <c r="P45" s="12"/>
      <c r="Q45" s="12"/>
    </row>
    <row r="46" spans="1:22" s="11" customFormat="1" ht="16" x14ac:dyDescent="0.2">
      <c r="A46" s="13" t="s">
        <v>4</v>
      </c>
      <c r="B46" s="15" t="s">
        <v>120</v>
      </c>
      <c r="L46" s="12"/>
      <c r="M46" s="12"/>
      <c r="N46" s="12"/>
      <c r="O46" s="12"/>
      <c r="P46" s="12"/>
      <c r="Q46" s="12"/>
    </row>
    <row r="47" spans="1:22" s="11" customFormat="1" ht="16" x14ac:dyDescent="0.2">
      <c r="A47" s="13" t="s">
        <v>2</v>
      </c>
      <c r="B47" s="14" t="s">
        <v>34</v>
      </c>
      <c r="L47" s="12"/>
      <c r="M47" s="12"/>
      <c r="N47" s="12"/>
      <c r="O47" s="12"/>
      <c r="P47" s="12"/>
      <c r="Q47" s="12"/>
    </row>
    <row r="48" spans="1:22" s="11" customFormat="1" ht="16" x14ac:dyDescent="0.2">
      <c r="A48" s="13" t="s">
        <v>6</v>
      </c>
      <c r="B48" s="16" t="s">
        <v>13</v>
      </c>
      <c r="I48" s="17"/>
      <c r="J48" s="17"/>
      <c r="K48" s="17"/>
      <c r="L48" s="12"/>
      <c r="M48" s="12"/>
      <c r="N48" s="12"/>
      <c r="O48" s="12"/>
      <c r="P48" s="12"/>
      <c r="Q48" s="12"/>
    </row>
    <row r="49" spans="1:22" s="11" customFormat="1" ht="16" x14ac:dyDescent="0.2">
      <c r="A49" s="17" t="s">
        <v>7</v>
      </c>
      <c r="B49" s="9"/>
      <c r="C49" s="17"/>
      <c r="D49" s="17"/>
      <c r="E49" s="17"/>
      <c r="G49" s="17"/>
      <c r="H49" s="17"/>
      <c r="I49" s="10"/>
      <c r="J49" s="10"/>
      <c r="K49" s="10"/>
      <c r="L49" s="12"/>
      <c r="M49" s="12"/>
      <c r="N49" s="12"/>
      <c r="O49" s="12"/>
      <c r="P49" s="12"/>
      <c r="Q49" s="12"/>
    </row>
    <row r="50" spans="1:22" s="11" customFormat="1" ht="16" x14ac:dyDescent="0.2">
      <c r="A50" s="17" t="s">
        <v>8</v>
      </c>
      <c r="B50" s="17" t="s">
        <v>9</v>
      </c>
      <c r="C50" s="17" t="s">
        <v>2</v>
      </c>
      <c r="D50" s="17" t="s">
        <v>6</v>
      </c>
      <c r="E50" s="17" t="s">
        <v>10</v>
      </c>
      <c r="F50" s="17" t="s">
        <v>406</v>
      </c>
      <c r="G50" s="17" t="s">
        <v>5</v>
      </c>
      <c r="H50" s="17" t="s">
        <v>4</v>
      </c>
      <c r="I50" s="17" t="s">
        <v>11</v>
      </c>
      <c r="J50" s="17" t="s">
        <v>372</v>
      </c>
      <c r="K50" s="7" t="s">
        <v>373</v>
      </c>
      <c r="L50" s="18" t="s">
        <v>374</v>
      </c>
      <c r="M50" s="18" t="s">
        <v>375</v>
      </c>
      <c r="N50" s="18" t="s">
        <v>376</v>
      </c>
      <c r="O50" s="18" t="s">
        <v>377</v>
      </c>
      <c r="P50" s="18" t="s">
        <v>378</v>
      </c>
      <c r="Q50" s="18" t="s">
        <v>379</v>
      </c>
      <c r="R50" s="7" t="s">
        <v>380</v>
      </c>
      <c r="S50" s="7" t="s">
        <v>381</v>
      </c>
      <c r="T50" s="17" t="s">
        <v>382</v>
      </c>
      <c r="U50" s="7" t="s">
        <v>383</v>
      </c>
      <c r="V50" s="17" t="s">
        <v>48</v>
      </c>
    </row>
    <row r="51" spans="1:22" s="11" customFormat="1" ht="16" x14ac:dyDescent="0.2">
      <c r="A51" s="16" t="str">
        <f>B43</f>
        <v>hydrogen production, gaseous, 30 bar, from PEM electrolysis, from onshore wind electricity</v>
      </c>
      <c r="B51" s="16">
        <v>1</v>
      </c>
      <c r="C51" s="11" t="str">
        <f>B47</f>
        <v>RER</v>
      </c>
      <c r="D51" s="11" t="str">
        <f>B48</f>
        <v>kilogram</v>
      </c>
      <c r="E51" s="10"/>
      <c r="G51" s="11" t="s">
        <v>16</v>
      </c>
      <c r="H51" s="11" t="s">
        <v>120</v>
      </c>
      <c r="I51" s="10"/>
      <c r="J51" s="10">
        <v>0</v>
      </c>
      <c r="L51" s="12"/>
      <c r="M51" s="12"/>
      <c r="N51" s="12"/>
      <c r="O51" s="12"/>
      <c r="P51" s="12"/>
      <c r="Q51" s="12"/>
      <c r="U51"/>
    </row>
    <row r="52" spans="1:22" s="11" customFormat="1" ht="16" x14ac:dyDescent="0.2">
      <c r="A52" s="16" t="s">
        <v>53</v>
      </c>
      <c r="B52" s="11">
        <f>(1/2963200)*4</f>
        <v>1.3498920086393089E-6</v>
      </c>
      <c r="C52" s="11" t="s">
        <v>34</v>
      </c>
      <c r="D52" s="11" t="s">
        <v>6</v>
      </c>
      <c r="F52" s="11" t="s">
        <v>407</v>
      </c>
      <c r="G52" s="11" t="s">
        <v>12</v>
      </c>
      <c r="H52" s="11" t="s">
        <v>49</v>
      </c>
      <c r="I52" s="11" t="s">
        <v>388</v>
      </c>
      <c r="J52" s="11">
        <v>5</v>
      </c>
      <c r="K52">
        <f>B52</f>
        <v>1.3498920086393089E-6</v>
      </c>
      <c r="L52" s="19"/>
      <c r="M52" s="19"/>
      <c r="N52" s="19"/>
      <c r="O52" s="19"/>
      <c r="P52" s="19"/>
      <c r="Q52" s="19"/>
      <c r="R52"/>
      <c r="S52"/>
      <c r="T52" s="11">
        <f>(1/(25*8000*18.52))*4</f>
        <v>1.0799136069114471E-6</v>
      </c>
      <c r="U52" s="11">
        <f>(1/(15*8000*18.52))*4</f>
        <v>1.7998560115190784E-6</v>
      </c>
    </row>
    <row r="53" spans="1:22" s="11" customFormat="1" ht="16" x14ac:dyDescent="0.2">
      <c r="A53" s="16" t="s">
        <v>78</v>
      </c>
      <c r="B53" s="11">
        <f>1/2963200</f>
        <v>3.3747300215982723E-7</v>
      </c>
      <c r="C53" s="11" t="s">
        <v>34</v>
      </c>
      <c r="D53" s="11" t="s">
        <v>6</v>
      </c>
      <c r="F53" s="11" t="s">
        <v>407</v>
      </c>
      <c r="G53" s="11" t="s">
        <v>12</v>
      </c>
      <c r="H53" s="11" t="s">
        <v>50</v>
      </c>
      <c r="I53" s="11" t="s">
        <v>389</v>
      </c>
      <c r="J53" s="11">
        <v>5</v>
      </c>
      <c r="K53">
        <f>B53</f>
        <v>3.3747300215982723E-7</v>
      </c>
      <c r="L53" s="19"/>
      <c r="M53" s="19"/>
      <c r="N53" s="19"/>
      <c r="O53" s="19"/>
      <c r="P53" s="19"/>
      <c r="Q53" s="19"/>
      <c r="R53"/>
      <c r="S53"/>
      <c r="T53" s="11">
        <f>(1/(25*8000*18.52))</f>
        <v>2.6997840172786177E-7</v>
      </c>
      <c r="U53" s="11">
        <f>(1/(15*8000*18.52))</f>
        <v>4.4996400287976961E-7</v>
      </c>
    </row>
    <row r="54" spans="1:22" s="11" customFormat="1" ht="16" x14ac:dyDescent="0.2">
      <c r="A54" s="16" t="s">
        <v>121</v>
      </c>
      <c r="B54" s="11">
        <f>B52*-1</f>
        <v>-1.3498920086393089E-6</v>
      </c>
      <c r="C54" s="11" t="s">
        <v>34</v>
      </c>
      <c r="D54" s="11" t="s">
        <v>6</v>
      </c>
      <c r="F54" s="11" t="s">
        <v>407</v>
      </c>
      <c r="G54" s="11" t="s">
        <v>12</v>
      </c>
      <c r="H54" s="11" t="s">
        <v>133</v>
      </c>
      <c r="I54" s="11" t="s">
        <v>134</v>
      </c>
      <c r="J54" s="11">
        <v>5</v>
      </c>
      <c r="K54">
        <f>B54</f>
        <v>-1.3498920086393089E-6</v>
      </c>
      <c r="L54" s="19"/>
      <c r="M54" s="19"/>
      <c r="N54" s="19"/>
      <c r="O54" s="19"/>
      <c r="P54" s="19"/>
      <c r="Q54" s="19"/>
      <c r="R54"/>
      <c r="S54"/>
      <c r="T54" s="11">
        <f>-1*U52</f>
        <v>-1.7998560115190784E-6</v>
      </c>
      <c r="U54" s="11">
        <f>-1*T52</f>
        <v>-1.0799136069114471E-6</v>
      </c>
      <c r="V54" s="11" t="b">
        <v>1</v>
      </c>
    </row>
    <row r="55" spans="1:22" s="11" customFormat="1" ht="16" x14ac:dyDescent="0.2">
      <c r="A55" s="16" t="s">
        <v>135</v>
      </c>
      <c r="B55" s="11">
        <f>-1*B53</f>
        <v>-3.3747300215982723E-7</v>
      </c>
      <c r="C55" s="11" t="s">
        <v>34</v>
      </c>
      <c r="D55" s="11" t="s">
        <v>6</v>
      </c>
      <c r="F55" s="11" t="s">
        <v>407</v>
      </c>
      <c r="G55" s="11" t="s">
        <v>12</v>
      </c>
      <c r="H55" s="11" t="s">
        <v>136</v>
      </c>
      <c r="I55" s="11" t="s">
        <v>146</v>
      </c>
      <c r="J55" s="11">
        <v>5</v>
      </c>
      <c r="K55">
        <f>B55</f>
        <v>-3.3747300215982723E-7</v>
      </c>
      <c r="L55" s="19"/>
      <c r="M55" s="19"/>
      <c r="N55" s="19"/>
      <c r="O55" s="19"/>
      <c r="P55" s="19"/>
      <c r="Q55" s="19"/>
      <c r="R55"/>
      <c r="S55"/>
      <c r="T55" s="11">
        <f>-1*U53</f>
        <v>-4.4996400287976961E-7</v>
      </c>
      <c r="U55" s="11">
        <f>-1*T53</f>
        <v>-2.6997840172786177E-7</v>
      </c>
      <c r="V55" s="11" t="b">
        <v>1</v>
      </c>
    </row>
    <row r="56" spans="1:22" s="11" customFormat="1" ht="16" x14ac:dyDescent="0.2">
      <c r="A56" s="13" t="s">
        <v>394</v>
      </c>
      <c r="B56" s="16">
        <v>54</v>
      </c>
      <c r="C56" s="11" t="s">
        <v>395</v>
      </c>
      <c r="D56" s="11" t="s">
        <v>35</v>
      </c>
      <c r="E56" s="10"/>
      <c r="F56" s="11" t="s">
        <v>407</v>
      </c>
      <c r="G56" s="11" t="s">
        <v>12</v>
      </c>
      <c r="H56" s="11" t="s">
        <v>396</v>
      </c>
      <c r="I56" s="10" t="s">
        <v>397</v>
      </c>
      <c r="J56" s="11">
        <v>5</v>
      </c>
      <c r="K56" s="4">
        <f>B56</f>
        <v>54</v>
      </c>
      <c r="L56" s="19"/>
      <c r="M56" s="19"/>
      <c r="N56" s="19"/>
      <c r="O56" s="19"/>
      <c r="P56" s="19"/>
      <c r="Q56" s="19"/>
      <c r="R56"/>
      <c r="S56"/>
      <c r="T56" s="11">
        <v>52.9</v>
      </c>
      <c r="U56" s="11">
        <v>55.1</v>
      </c>
    </row>
    <row r="57" spans="1:22" s="11" customFormat="1" ht="16" x14ac:dyDescent="0.2">
      <c r="A57" s="13" t="s">
        <v>37</v>
      </c>
      <c r="B57" s="16">
        <v>14</v>
      </c>
      <c r="C57" s="11" t="s">
        <v>38</v>
      </c>
      <c r="D57" s="11" t="s">
        <v>13</v>
      </c>
      <c r="F57" s="11" t="s">
        <v>407</v>
      </c>
      <c r="G57" s="11" t="s">
        <v>12</v>
      </c>
      <c r="H57" s="11" t="s">
        <v>39</v>
      </c>
      <c r="I57" s="20" t="s">
        <v>52</v>
      </c>
      <c r="J57" s="11">
        <v>0</v>
      </c>
      <c r="K57"/>
      <c r="L57" s="19"/>
      <c r="M57" s="19"/>
      <c r="N57" s="19"/>
      <c r="O57" s="19"/>
      <c r="P57" s="19"/>
      <c r="Q57" s="19"/>
      <c r="R57"/>
      <c r="S57"/>
    </row>
    <row r="58" spans="1:22" s="11" customFormat="1" ht="16" x14ac:dyDescent="0.2">
      <c r="A58" s="21" t="s">
        <v>40</v>
      </c>
      <c r="B58" s="15">
        <v>8</v>
      </c>
      <c r="C58" s="21"/>
      <c r="D58" s="21" t="s">
        <v>13</v>
      </c>
      <c r="E58" s="21" t="s">
        <v>41</v>
      </c>
      <c r="F58" s="21" t="s">
        <v>14</v>
      </c>
      <c r="G58" s="21" t="s">
        <v>14</v>
      </c>
      <c r="H58" s="21"/>
      <c r="I58" s="22"/>
      <c r="J58" s="11">
        <v>0</v>
      </c>
      <c r="K58"/>
      <c r="L58" s="19"/>
      <c r="M58" s="19"/>
      <c r="N58" s="19"/>
      <c r="O58" s="19"/>
      <c r="P58" s="19"/>
      <c r="Q58" s="19"/>
      <c r="R58" s="19"/>
      <c r="S58"/>
    </row>
    <row r="59" spans="1:22" s="11" customFormat="1" ht="16" x14ac:dyDescent="0.2">
      <c r="A59" s="47" t="s">
        <v>366</v>
      </c>
      <c r="B59" s="48">
        <f>(0.09*1000)/(2963200/20)</f>
        <v>6.0745140388768898E-4</v>
      </c>
      <c r="C59" s="47"/>
      <c r="D59" s="47" t="s">
        <v>364</v>
      </c>
      <c r="E59" s="47" t="s">
        <v>365</v>
      </c>
      <c r="F59" s="21" t="s">
        <v>14</v>
      </c>
      <c r="G59" s="47" t="s">
        <v>14</v>
      </c>
      <c r="I59" s="47" t="s">
        <v>367</v>
      </c>
      <c r="J59" s="11">
        <v>2</v>
      </c>
      <c r="K59">
        <f>LN(B59)</f>
        <v>-7.4062383795497411</v>
      </c>
      <c r="L59" s="19">
        <v>1.05</v>
      </c>
      <c r="M59" s="19">
        <v>1.1000000000000001</v>
      </c>
      <c r="N59" s="19">
        <v>1</v>
      </c>
      <c r="O59" s="19">
        <v>1.02</v>
      </c>
      <c r="P59" s="19">
        <v>1.2</v>
      </c>
      <c r="Q59" s="19">
        <v>1.2</v>
      </c>
      <c r="R59" s="19">
        <v>1.5</v>
      </c>
      <c r="S59">
        <f t="shared" ref="S59:S61" si="2">LN(SQRT(EXP(
SQRT(
+POWER(LN(L59),2)
+POWER(LN(M59),2)
+POWER(LN(N59),2)
+POWER(LN(O59),2)
+POWER(LN(P59),2)
+POWER(LN(Q59),2)
+POWER(LN(R59),2)
)
)))</f>
        <v>0.24634371748562628</v>
      </c>
    </row>
    <row r="60" spans="1:22" s="11" customFormat="1" ht="16" x14ac:dyDescent="0.2">
      <c r="A60" s="47" t="s">
        <v>368</v>
      </c>
      <c r="B60" s="48">
        <f>(0.09*1000)/2963200</f>
        <v>3.0372570194384448E-5</v>
      </c>
      <c r="C60" s="47"/>
      <c r="D60" s="47" t="s">
        <v>369</v>
      </c>
      <c r="E60" s="47" t="s">
        <v>365</v>
      </c>
      <c r="F60" s="21" t="s">
        <v>14</v>
      </c>
      <c r="G60" s="47" t="s">
        <v>14</v>
      </c>
      <c r="I60" s="47" t="s">
        <v>370</v>
      </c>
      <c r="J60" s="11">
        <v>2</v>
      </c>
      <c r="K60">
        <f>LN(B60)</f>
        <v>-10.401970653103731</v>
      </c>
      <c r="L60" s="19">
        <v>1.05</v>
      </c>
      <c r="M60" s="19">
        <v>1.1000000000000001</v>
      </c>
      <c r="N60" s="19">
        <v>1</v>
      </c>
      <c r="O60" s="19">
        <v>1.02</v>
      </c>
      <c r="P60" s="19">
        <v>1.2</v>
      </c>
      <c r="Q60" s="19">
        <v>1.2</v>
      </c>
      <c r="R60" s="19">
        <v>1.5</v>
      </c>
      <c r="S60">
        <f t="shared" si="2"/>
        <v>0.24634371748562628</v>
      </c>
    </row>
    <row r="61" spans="1:22" s="11" customFormat="1" ht="16" x14ac:dyDescent="0.2">
      <c r="A61" s="47" t="s">
        <v>371</v>
      </c>
      <c r="B61" s="48">
        <f>(0.09*1000)/2963200</f>
        <v>3.0372570194384448E-5</v>
      </c>
      <c r="C61" s="47"/>
      <c r="D61" s="47" t="s">
        <v>369</v>
      </c>
      <c r="E61" s="47" t="s">
        <v>365</v>
      </c>
      <c r="F61" s="21" t="s">
        <v>14</v>
      </c>
      <c r="G61" s="47" t="s">
        <v>14</v>
      </c>
      <c r="I61" s="47" t="s">
        <v>370</v>
      </c>
      <c r="J61" s="11">
        <v>2</v>
      </c>
      <c r="K61">
        <f>LN(B61)</f>
        <v>-10.401970653103731</v>
      </c>
      <c r="L61" s="19">
        <v>1.05</v>
      </c>
      <c r="M61" s="19">
        <v>1.1000000000000001</v>
      </c>
      <c r="N61" s="19">
        <v>1</v>
      </c>
      <c r="O61" s="19">
        <v>1.02</v>
      </c>
      <c r="P61" s="19">
        <v>1.2</v>
      </c>
      <c r="Q61" s="19">
        <v>1.2</v>
      </c>
      <c r="R61" s="19">
        <v>1.5</v>
      </c>
      <c r="S61">
        <f t="shared" si="2"/>
        <v>0.24634371748562628</v>
      </c>
    </row>
    <row r="62" spans="1:22" s="11" customFormat="1" ht="16" x14ac:dyDescent="0.2">
      <c r="L62" s="12"/>
      <c r="M62" s="12"/>
      <c r="N62" s="12"/>
      <c r="O62" s="12"/>
      <c r="P62" s="12"/>
      <c r="Q62" s="12"/>
    </row>
    <row r="63" spans="1:22" s="11" customFormat="1" ht="16" x14ac:dyDescent="0.2">
      <c r="A63" s="8" t="s">
        <v>1</v>
      </c>
      <c r="B63" s="9" t="s">
        <v>399</v>
      </c>
      <c r="C63" s="10"/>
      <c r="L63" s="12"/>
      <c r="M63" s="12"/>
      <c r="N63" s="12"/>
      <c r="O63" s="12"/>
      <c r="P63" s="12"/>
      <c r="Q63" s="12"/>
    </row>
    <row r="64" spans="1:22" s="11" customFormat="1" ht="16" x14ac:dyDescent="0.2">
      <c r="A64" s="13" t="s">
        <v>3</v>
      </c>
      <c r="B64" s="14">
        <v>1</v>
      </c>
      <c r="L64" s="12"/>
      <c r="M64" s="12"/>
      <c r="N64" s="12"/>
      <c r="O64" s="12"/>
      <c r="P64" s="12"/>
      <c r="Q64" s="12"/>
    </row>
    <row r="65" spans="1:22" s="11" customFormat="1" ht="16" x14ac:dyDescent="0.2">
      <c r="A65" s="13" t="s">
        <v>11</v>
      </c>
      <c r="B65" s="14" t="s">
        <v>356</v>
      </c>
      <c r="L65" s="12"/>
      <c r="M65" s="12"/>
      <c r="N65" s="12"/>
      <c r="O65" s="12"/>
      <c r="P65" s="12"/>
      <c r="Q65" s="12"/>
    </row>
    <row r="66" spans="1:22" s="11" customFormat="1" ht="16" x14ac:dyDescent="0.2">
      <c r="A66" s="13" t="s">
        <v>4</v>
      </c>
      <c r="B66" s="15" t="s">
        <v>120</v>
      </c>
      <c r="L66" s="12"/>
      <c r="M66" s="12"/>
      <c r="N66" s="12"/>
      <c r="O66" s="12"/>
      <c r="P66" s="12"/>
      <c r="Q66" s="12"/>
    </row>
    <row r="67" spans="1:22" s="11" customFormat="1" ht="16" x14ac:dyDescent="0.2">
      <c r="A67" s="13" t="s">
        <v>2</v>
      </c>
      <c r="B67" s="14" t="s">
        <v>34</v>
      </c>
      <c r="L67" s="12"/>
      <c r="M67" s="12"/>
      <c r="N67" s="12"/>
      <c r="O67" s="12"/>
      <c r="P67" s="12"/>
      <c r="Q67" s="12"/>
    </row>
    <row r="68" spans="1:22" s="11" customFormat="1" ht="16" x14ac:dyDescent="0.2">
      <c r="A68" s="13" t="s">
        <v>6</v>
      </c>
      <c r="B68" s="16" t="s">
        <v>13</v>
      </c>
      <c r="I68" s="17"/>
      <c r="J68" s="17"/>
      <c r="K68" s="17"/>
      <c r="L68" s="12"/>
      <c r="M68" s="12"/>
      <c r="N68" s="12"/>
      <c r="O68" s="12"/>
      <c r="P68" s="12"/>
      <c r="Q68" s="12"/>
    </row>
    <row r="69" spans="1:22" s="11" customFormat="1" ht="16" x14ac:dyDescent="0.2">
      <c r="A69" s="17" t="s">
        <v>7</v>
      </c>
      <c r="B69" s="9"/>
      <c r="C69" s="17"/>
      <c r="D69" s="17"/>
      <c r="E69" s="17"/>
      <c r="G69" s="17"/>
      <c r="H69" s="17"/>
      <c r="I69" s="10"/>
      <c r="J69" s="10"/>
      <c r="K69" s="10"/>
      <c r="L69" s="12"/>
      <c r="M69" s="12"/>
      <c r="N69" s="12"/>
      <c r="O69" s="12"/>
      <c r="P69" s="12"/>
      <c r="Q69" s="12"/>
    </row>
    <row r="70" spans="1:22" s="11" customFormat="1" ht="16" x14ac:dyDescent="0.2">
      <c r="A70" s="17" t="s">
        <v>8</v>
      </c>
      <c r="B70" s="17" t="s">
        <v>9</v>
      </c>
      <c r="C70" s="17" t="s">
        <v>2</v>
      </c>
      <c r="D70" s="17" t="s">
        <v>6</v>
      </c>
      <c r="E70" s="17" t="s">
        <v>10</v>
      </c>
      <c r="F70" s="17" t="s">
        <v>406</v>
      </c>
      <c r="G70" s="17" t="s">
        <v>5</v>
      </c>
      <c r="H70" s="17" t="s">
        <v>4</v>
      </c>
      <c r="I70" s="17" t="s">
        <v>11</v>
      </c>
      <c r="J70" s="17" t="s">
        <v>372</v>
      </c>
      <c r="K70" s="7" t="s">
        <v>373</v>
      </c>
      <c r="L70" s="18" t="s">
        <v>374</v>
      </c>
      <c r="M70" s="18" t="s">
        <v>375</v>
      </c>
      <c r="N70" s="18" t="s">
        <v>376</v>
      </c>
      <c r="O70" s="18" t="s">
        <v>377</v>
      </c>
      <c r="P70" s="18" t="s">
        <v>378</v>
      </c>
      <c r="Q70" s="18" t="s">
        <v>379</v>
      </c>
      <c r="R70" s="7" t="s">
        <v>380</v>
      </c>
      <c r="S70" s="7" t="s">
        <v>381</v>
      </c>
      <c r="T70" s="17" t="s">
        <v>382</v>
      </c>
      <c r="U70" s="7" t="s">
        <v>383</v>
      </c>
      <c r="V70" s="17" t="s">
        <v>48</v>
      </c>
    </row>
    <row r="71" spans="1:22" s="11" customFormat="1" ht="16" x14ac:dyDescent="0.2">
      <c r="A71" s="16" t="str">
        <f>B63</f>
        <v>hydrogen production, gaseous, 30 bar, from PEM electrolysis, from offshore wind electricity</v>
      </c>
      <c r="B71" s="16">
        <v>1</v>
      </c>
      <c r="C71" s="11" t="str">
        <f>B67</f>
        <v>RER</v>
      </c>
      <c r="D71" s="11" t="str">
        <f>B68</f>
        <v>kilogram</v>
      </c>
      <c r="E71" s="10"/>
      <c r="G71" s="11" t="s">
        <v>16</v>
      </c>
      <c r="H71" s="11" t="s">
        <v>120</v>
      </c>
      <c r="I71" s="10"/>
      <c r="J71" s="10">
        <v>0</v>
      </c>
      <c r="L71" s="12"/>
      <c r="M71" s="12"/>
      <c r="N71" s="12"/>
      <c r="O71" s="12"/>
      <c r="P71" s="12"/>
      <c r="Q71" s="12"/>
      <c r="U71"/>
    </row>
    <row r="72" spans="1:22" s="11" customFormat="1" ht="16" x14ac:dyDescent="0.2">
      <c r="A72" s="16" t="s">
        <v>53</v>
      </c>
      <c r="B72" s="11">
        <f>(1/2963200)*4</f>
        <v>1.3498920086393089E-6</v>
      </c>
      <c r="C72" s="11" t="s">
        <v>34</v>
      </c>
      <c r="D72" s="11" t="s">
        <v>6</v>
      </c>
      <c r="F72" s="11" t="s">
        <v>407</v>
      </c>
      <c r="G72" s="11" t="s">
        <v>12</v>
      </c>
      <c r="H72" s="11" t="s">
        <v>49</v>
      </c>
      <c r="I72" s="11" t="s">
        <v>388</v>
      </c>
      <c r="J72" s="11">
        <v>5</v>
      </c>
      <c r="K72">
        <f>B72</f>
        <v>1.3498920086393089E-6</v>
      </c>
      <c r="L72" s="19"/>
      <c r="M72" s="19"/>
      <c r="N72" s="19"/>
      <c r="O72" s="19"/>
      <c r="P72" s="19"/>
      <c r="Q72" s="19"/>
      <c r="R72"/>
      <c r="S72"/>
      <c r="T72" s="11">
        <f>(1/(25*8000*18.52))*4</f>
        <v>1.0799136069114471E-6</v>
      </c>
      <c r="U72" s="11">
        <f>(1/(15*8000*18.52))*4</f>
        <v>1.7998560115190784E-6</v>
      </c>
    </row>
    <row r="73" spans="1:22" s="11" customFormat="1" ht="16" x14ac:dyDescent="0.2">
      <c r="A73" s="16" t="s">
        <v>78</v>
      </c>
      <c r="B73" s="11">
        <f>1/2963200</f>
        <v>3.3747300215982723E-7</v>
      </c>
      <c r="C73" s="11" t="s">
        <v>34</v>
      </c>
      <c r="D73" s="11" t="s">
        <v>6</v>
      </c>
      <c r="F73" s="11" t="s">
        <v>407</v>
      </c>
      <c r="G73" s="11" t="s">
        <v>12</v>
      </c>
      <c r="H73" s="11" t="s">
        <v>50</v>
      </c>
      <c r="I73" s="11" t="s">
        <v>389</v>
      </c>
      <c r="J73" s="11">
        <v>5</v>
      </c>
      <c r="K73">
        <f>B73</f>
        <v>3.3747300215982723E-7</v>
      </c>
      <c r="L73" s="19"/>
      <c r="M73" s="19"/>
      <c r="N73" s="19"/>
      <c r="O73" s="19"/>
      <c r="P73" s="19"/>
      <c r="Q73" s="19"/>
      <c r="R73"/>
      <c r="S73"/>
      <c r="T73" s="11">
        <f>(1/(25*8000*18.52))</f>
        <v>2.6997840172786177E-7</v>
      </c>
      <c r="U73" s="11">
        <f>(1/(15*8000*18.52))</f>
        <v>4.4996400287976961E-7</v>
      </c>
    </row>
    <row r="74" spans="1:22" s="11" customFormat="1" ht="16" x14ac:dyDescent="0.2">
      <c r="A74" s="16" t="s">
        <v>121</v>
      </c>
      <c r="B74" s="11">
        <f>B72*-1</f>
        <v>-1.3498920086393089E-6</v>
      </c>
      <c r="C74" s="11" t="s">
        <v>34</v>
      </c>
      <c r="D74" s="11" t="s">
        <v>6</v>
      </c>
      <c r="F74" s="11" t="s">
        <v>407</v>
      </c>
      <c r="G74" s="11" t="s">
        <v>12</v>
      </c>
      <c r="H74" s="11" t="s">
        <v>133</v>
      </c>
      <c r="I74" s="11" t="s">
        <v>134</v>
      </c>
      <c r="J74" s="11">
        <v>5</v>
      </c>
      <c r="K74">
        <f>B74</f>
        <v>-1.3498920086393089E-6</v>
      </c>
      <c r="L74" s="19"/>
      <c r="M74" s="19"/>
      <c r="N74" s="19"/>
      <c r="O74" s="19"/>
      <c r="P74" s="19"/>
      <c r="Q74" s="19"/>
      <c r="R74"/>
      <c r="S74"/>
      <c r="T74" s="11">
        <f>-1*U72</f>
        <v>-1.7998560115190784E-6</v>
      </c>
      <c r="U74" s="11">
        <f>-1*T72</f>
        <v>-1.0799136069114471E-6</v>
      </c>
      <c r="V74" s="11" t="b">
        <v>1</v>
      </c>
    </row>
    <row r="75" spans="1:22" s="11" customFormat="1" ht="16" x14ac:dyDescent="0.2">
      <c r="A75" s="16" t="s">
        <v>135</v>
      </c>
      <c r="B75" s="11">
        <f>-1*B73</f>
        <v>-3.3747300215982723E-7</v>
      </c>
      <c r="C75" s="11" t="s">
        <v>34</v>
      </c>
      <c r="D75" s="11" t="s">
        <v>6</v>
      </c>
      <c r="F75" s="11" t="s">
        <v>407</v>
      </c>
      <c r="G75" s="11" t="s">
        <v>12</v>
      </c>
      <c r="H75" s="11" t="s">
        <v>136</v>
      </c>
      <c r="I75" s="11" t="s">
        <v>146</v>
      </c>
      <c r="J75" s="11">
        <v>5</v>
      </c>
      <c r="K75">
        <f>B75</f>
        <v>-3.3747300215982723E-7</v>
      </c>
      <c r="L75" s="19"/>
      <c r="M75" s="19"/>
      <c r="N75" s="19"/>
      <c r="O75" s="19"/>
      <c r="P75" s="19"/>
      <c r="Q75" s="19"/>
      <c r="R75"/>
      <c r="S75"/>
      <c r="T75" s="11">
        <f>-1*U73</f>
        <v>-4.4996400287976961E-7</v>
      </c>
      <c r="U75" s="11">
        <f>-1*T73</f>
        <v>-2.6997840172786177E-7</v>
      </c>
      <c r="V75" s="11" t="b">
        <v>1</v>
      </c>
    </row>
    <row r="76" spans="1:22" s="11" customFormat="1" ht="16" x14ac:dyDescent="0.2">
      <c r="A76" s="13" t="s">
        <v>400</v>
      </c>
      <c r="B76" s="16">
        <v>54</v>
      </c>
      <c r="C76" s="11" t="s">
        <v>395</v>
      </c>
      <c r="D76" s="11" t="s">
        <v>35</v>
      </c>
      <c r="E76" s="10"/>
      <c r="F76" s="11" t="s">
        <v>407</v>
      </c>
      <c r="G76" s="11" t="s">
        <v>12</v>
      </c>
      <c r="H76" s="11" t="s">
        <v>396</v>
      </c>
      <c r="I76" s="10" t="s">
        <v>401</v>
      </c>
      <c r="J76" s="11">
        <v>5</v>
      </c>
      <c r="K76" s="4">
        <f>B76</f>
        <v>54</v>
      </c>
      <c r="L76" s="19"/>
      <c r="M76" s="19"/>
      <c r="N76" s="19"/>
      <c r="O76" s="19"/>
      <c r="P76" s="19"/>
      <c r="Q76" s="19"/>
      <c r="R76"/>
      <c r="S76"/>
      <c r="T76" s="11">
        <v>52.9</v>
      </c>
      <c r="U76" s="11">
        <v>55.1</v>
      </c>
    </row>
    <row r="77" spans="1:22" s="11" customFormat="1" ht="16" x14ac:dyDescent="0.2">
      <c r="A77" s="13" t="s">
        <v>37</v>
      </c>
      <c r="B77" s="16">
        <v>14</v>
      </c>
      <c r="C77" s="11" t="s">
        <v>38</v>
      </c>
      <c r="D77" s="11" t="s">
        <v>13</v>
      </c>
      <c r="F77" s="11" t="s">
        <v>407</v>
      </c>
      <c r="G77" s="11" t="s">
        <v>12</v>
      </c>
      <c r="H77" s="11" t="s">
        <v>39</v>
      </c>
      <c r="I77" s="20" t="s">
        <v>52</v>
      </c>
      <c r="J77" s="11">
        <v>0</v>
      </c>
      <c r="K77"/>
      <c r="L77" s="19"/>
      <c r="M77" s="19"/>
      <c r="N77" s="19"/>
      <c r="O77" s="19"/>
      <c r="P77" s="19"/>
      <c r="Q77" s="19"/>
      <c r="R77"/>
      <c r="S77"/>
    </row>
    <row r="78" spans="1:22" s="11" customFormat="1" ht="16" x14ac:dyDescent="0.2">
      <c r="A78" s="21" t="s">
        <v>40</v>
      </c>
      <c r="B78" s="15">
        <v>8</v>
      </c>
      <c r="C78" s="21"/>
      <c r="D78" s="21" t="s">
        <v>13</v>
      </c>
      <c r="E78" s="21" t="s">
        <v>41</v>
      </c>
      <c r="F78" s="21" t="s">
        <v>14</v>
      </c>
      <c r="G78" s="21" t="s">
        <v>14</v>
      </c>
      <c r="H78" s="21"/>
      <c r="I78" s="22"/>
      <c r="J78" s="11">
        <v>0</v>
      </c>
      <c r="K78"/>
      <c r="L78" s="19"/>
      <c r="M78" s="19"/>
      <c r="N78" s="19"/>
      <c r="O78" s="19"/>
      <c r="P78" s="19"/>
      <c r="Q78" s="19"/>
      <c r="R78" s="19"/>
      <c r="S78"/>
    </row>
    <row r="79" spans="1:22" s="11" customFormat="1" ht="16" x14ac:dyDescent="0.2">
      <c r="A79" s="47" t="s">
        <v>366</v>
      </c>
      <c r="B79" s="48">
        <f>(0.09*1000)/(2963200/20)</f>
        <v>6.0745140388768898E-4</v>
      </c>
      <c r="C79" s="47"/>
      <c r="D79" s="47" t="s">
        <v>364</v>
      </c>
      <c r="E79" s="47" t="s">
        <v>365</v>
      </c>
      <c r="F79" s="21" t="s">
        <v>14</v>
      </c>
      <c r="G79" s="47" t="s">
        <v>14</v>
      </c>
      <c r="I79" s="47" t="s">
        <v>367</v>
      </c>
      <c r="J79" s="11">
        <v>2</v>
      </c>
      <c r="K79">
        <f>LN(B79)</f>
        <v>-7.4062383795497411</v>
      </c>
      <c r="L79" s="19">
        <v>1.05</v>
      </c>
      <c r="M79" s="19">
        <v>1.1000000000000001</v>
      </c>
      <c r="N79" s="19">
        <v>1</v>
      </c>
      <c r="O79" s="19">
        <v>1.02</v>
      </c>
      <c r="P79" s="19">
        <v>1.2</v>
      </c>
      <c r="Q79" s="19">
        <v>1.2</v>
      </c>
      <c r="R79" s="19">
        <v>1.5</v>
      </c>
      <c r="S79">
        <f t="shared" ref="S79:S81" si="3">LN(SQRT(EXP(
SQRT(
+POWER(LN(L79),2)
+POWER(LN(M79),2)
+POWER(LN(N79),2)
+POWER(LN(O79),2)
+POWER(LN(P79),2)
+POWER(LN(Q79),2)
+POWER(LN(R79),2)
)
)))</f>
        <v>0.24634371748562628</v>
      </c>
    </row>
    <row r="80" spans="1:22" s="11" customFormat="1" ht="16" x14ac:dyDescent="0.2">
      <c r="A80" s="47" t="s">
        <v>368</v>
      </c>
      <c r="B80" s="48">
        <f>(0.09*1000)/2963200</f>
        <v>3.0372570194384448E-5</v>
      </c>
      <c r="C80" s="47"/>
      <c r="D80" s="47" t="s">
        <v>369</v>
      </c>
      <c r="E80" s="47" t="s">
        <v>365</v>
      </c>
      <c r="F80" s="21" t="s">
        <v>14</v>
      </c>
      <c r="G80" s="47" t="s">
        <v>14</v>
      </c>
      <c r="I80" s="47" t="s">
        <v>370</v>
      </c>
      <c r="J80" s="11">
        <v>2</v>
      </c>
      <c r="K80">
        <f>LN(B80)</f>
        <v>-10.401970653103731</v>
      </c>
      <c r="L80" s="19">
        <v>1.05</v>
      </c>
      <c r="M80" s="19">
        <v>1.1000000000000001</v>
      </c>
      <c r="N80" s="19">
        <v>1</v>
      </c>
      <c r="O80" s="19">
        <v>1.02</v>
      </c>
      <c r="P80" s="19">
        <v>1.2</v>
      </c>
      <c r="Q80" s="19">
        <v>1.2</v>
      </c>
      <c r="R80" s="19">
        <v>1.5</v>
      </c>
      <c r="S80">
        <f t="shared" si="3"/>
        <v>0.24634371748562628</v>
      </c>
    </row>
    <row r="81" spans="1:22" s="11" customFormat="1" ht="16" x14ac:dyDescent="0.2">
      <c r="A81" s="47" t="s">
        <v>371</v>
      </c>
      <c r="B81" s="48">
        <f>(0.09*1000)/2963200</f>
        <v>3.0372570194384448E-5</v>
      </c>
      <c r="C81" s="47"/>
      <c r="D81" s="47" t="s">
        <v>369</v>
      </c>
      <c r="E81" s="47" t="s">
        <v>365</v>
      </c>
      <c r="F81" s="21" t="s">
        <v>14</v>
      </c>
      <c r="G81" s="47" t="s">
        <v>14</v>
      </c>
      <c r="I81" s="47" t="s">
        <v>370</v>
      </c>
      <c r="J81" s="11">
        <v>2</v>
      </c>
      <c r="K81">
        <f>LN(B81)</f>
        <v>-10.401970653103731</v>
      </c>
      <c r="L81" s="19">
        <v>1.05</v>
      </c>
      <c r="M81" s="19">
        <v>1.1000000000000001</v>
      </c>
      <c r="N81" s="19">
        <v>1</v>
      </c>
      <c r="O81" s="19">
        <v>1.02</v>
      </c>
      <c r="P81" s="19">
        <v>1.2</v>
      </c>
      <c r="Q81" s="19">
        <v>1.2</v>
      </c>
      <c r="R81" s="19">
        <v>1.5</v>
      </c>
      <c r="S81">
        <f t="shared" si="3"/>
        <v>0.24634371748562628</v>
      </c>
    </row>
    <row r="82" spans="1:22" s="11" customFormat="1" ht="16" x14ac:dyDescent="0.2">
      <c r="L82" s="12"/>
      <c r="M82" s="12"/>
      <c r="N82" s="12"/>
      <c r="O82" s="12"/>
      <c r="P82" s="12"/>
      <c r="Q82" s="12"/>
    </row>
    <row r="83" spans="1:22" s="11" customFormat="1" ht="16" x14ac:dyDescent="0.2">
      <c r="A83" s="8" t="s">
        <v>1</v>
      </c>
      <c r="B83" s="9" t="s">
        <v>402</v>
      </c>
      <c r="C83" s="10"/>
      <c r="L83" s="12"/>
      <c r="M83" s="12"/>
      <c r="N83" s="12"/>
      <c r="O83" s="12"/>
      <c r="P83" s="12"/>
      <c r="Q83" s="12"/>
    </row>
    <row r="84" spans="1:22" s="11" customFormat="1" ht="16" x14ac:dyDescent="0.2">
      <c r="A84" s="13" t="s">
        <v>3</v>
      </c>
      <c r="B84" s="14">
        <v>1</v>
      </c>
      <c r="L84" s="12"/>
      <c r="M84" s="12"/>
      <c r="N84" s="12"/>
      <c r="O84" s="12"/>
      <c r="P84" s="12"/>
      <c r="Q84" s="12"/>
    </row>
    <row r="85" spans="1:22" s="11" customFormat="1" ht="16" x14ac:dyDescent="0.2">
      <c r="A85" s="13" t="s">
        <v>11</v>
      </c>
      <c r="B85" s="14" t="s">
        <v>356</v>
      </c>
      <c r="L85" s="12"/>
      <c r="M85" s="12"/>
      <c r="N85" s="12"/>
      <c r="O85" s="12"/>
      <c r="P85" s="12"/>
      <c r="Q85" s="12"/>
    </row>
    <row r="86" spans="1:22" s="11" customFormat="1" ht="16" x14ac:dyDescent="0.2">
      <c r="A86" s="13" t="s">
        <v>4</v>
      </c>
      <c r="B86" s="15" t="s">
        <v>120</v>
      </c>
      <c r="L86" s="12"/>
      <c r="M86" s="12"/>
      <c r="N86" s="12"/>
      <c r="O86" s="12"/>
      <c r="P86" s="12"/>
      <c r="Q86" s="12"/>
    </row>
    <row r="87" spans="1:22" s="11" customFormat="1" ht="16" x14ac:dyDescent="0.2">
      <c r="A87" s="13" t="s">
        <v>2</v>
      </c>
      <c r="B87" s="14" t="s">
        <v>34</v>
      </c>
      <c r="L87" s="12"/>
      <c r="M87" s="12"/>
      <c r="N87" s="12"/>
      <c r="O87" s="12"/>
      <c r="P87" s="12"/>
      <c r="Q87" s="12"/>
    </row>
    <row r="88" spans="1:22" s="11" customFormat="1" ht="16" x14ac:dyDescent="0.2">
      <c r="A88" s="13" t="s">
        <v>6</v>
      </c>
      <c r="B88" s="16" t="s">
        <v>13</v>
      </c>
      <c r="I88" s="17"/>
      <c r="J88" s="17"/>
      <c r="K88" s="17"/>
      <c r="L88" s="12"/>
      <c r="M88" s="12"/>
      <c r="N88" s="12"/>
      <c r="O88" s="12"/>
      <c r="P88" s="12"/>
      <c r="Q88" s="12"/>
    </row>
    <row r="89" spans="1:22" s="11" customFormat="1" ht="16" x14ac:dyDescent="0.2">
      <c r="A89" s="17" t="s">
        <v>7</v>
      </c>
      <c r="B89" s="9"/>
      <c r="C89" s="17"/>
      <c r="D89" s="17"/>
      <c r="E89" s="17"/>
      <c r="G89" s="17"/>
      <c r="H89" s="17"/>
      <c r="I89" s="10"/>
      <c r="J89" s="10"/>
      <c r="K89" s="10"/>
      <c r="L89" s="12"/>
      <c r="M89" s="12"/>
      <c r="N89" s="12"/>
      <c r="O89" s="12"/>
      <c r="P89" s="12"/>
      <c r="Q89" s="12"/>
    </row>
    <row r="90" spans="1:22" s="11" customFormat="1" ht="16" x14ac:dyDescent="0.2">
      <c r="A90" s="17" t="s">
        <v>8</v>
      </c>
      <c r="B90" s="17" t="s">
        <v>9</v>
      </c>
      <c r="C90" s="17" t="s">
        <v>2</v>
      </c>
      <c r="D90" s="17" t="s">
        <v>6</v>
      </c>
      <c r="E90" s="17" t="s">
        <v>10</v>
      </c>
      <c r="F90" s="17" t="s">
        <v>406</v>
      </c>
      <c r="G90" s="17" t="s">
        <v>5</v>
      </c>
      <c r="H90" s="17" t="s">
        <v>4</v>
      </c>
      <c r="I90" s="17" t="s">
        <v>11</v>
      </c>
      <c r="J90" s="17" t="s">
        <v>372</v>
      </c>
      <c r="K90" s="7" t="s">
        <v>373</v>
      </c>
      <c r="L90" s="18" t="s">
        <v>374</v>
      </c>
      <c r="M90" s="18" t="s">
        <v>375</v>
      </c>
      <c r="N90" s="18" t="s">
        <v>376</v>
      </c>
      <c r="O90" s="18" t="s">
        <v>377</v>
      </c>
      <c r="P90" s="18" t="s">
        <v>378</v>
      </c>
      <c r="Q90" s="18" t="s">
        <v>379</v>
      </c>
      <c r="R90" s="7" t="s">
        <v>380</v>
      </c>
      <c r="S90" s="7" t="s">
        <v>381</v>
      </c>
      <c r="T90" s="17" t="s">
        <v>382</v>
      </c>
      <c r="U90" s="7" t="s">
        <v>383</v>
      </c>
      <c r="V90" s="17" t="s">
        <v>48</v>
      </c>
    </row>
    <row r="91" spans="1:22" s="11" customFormat="1" ht="16" x14ac:dyDescent="0.2">
      <c r="A91" s="16" t="str">
        <f>B83</f>
        <v>hydrogen production, gaseous, 30 bar, from PEM electrolysis, from geothermal electricity</v>
      </c>
      <c r="B91" s="16">
        <v>1</v>
      </c>
      <c r="C91" s="11" t="str">
        <f>B87</f>
        <v>RER</v>
      </c>
      <c r="D91" s="11" t="str">
        <f>B88</f>
        <v>kilogram</v>
      </c>
      <c r="E91" s="10"/>
      <c r="G91" s="11" t="s">
        <v>16</v>
      </c>
      <c r="H91" s="11" t="s">
        <v>120</v>
      </c>
      <c r="I91" s="10"/>
      <c r="J91" s="10">
        <v>0</v>
      </c>
      <c r="L91" s="12"/>
      <c r="M91" s="12"/>
      <c r="N91" s="12"/>
      <c r="O91" s="12"/>
      <c r="P91" s="12"/>
      <c r="Q91" s="12"/>
      <c r="U91"/>
    </row>
    <row r="92" spans="1:22" s="11" customFormat="1" ht="16" x14ac:dyDescent="0.2">
      <c r="A92" s="16" t="s">
        <v>53</v>
      </c>
      <c r="B92" s="11">
        <f>(1/2963200)*4</f>
        <v>1.3498920086393089E-6</v>
      </c>
      <c r="C92" s="11" t="s">
        <v>34</v>
      </c>
      <c r="D92" s="11" t="s">
        <v>6</v>
      </c>
      <c r="F92" s="11" t="s">
        <v>407</v>
      </c>
      <c r="G92" s="11" t="s">
        <v>12</v>
      </c>
      <c r="H92" s="11" t="s">
        <v>49</v>
      </c>
      <c r="I92" s="11" t="s">
        <v>388</v>
      </c>
      <c r="J92" s="11">
        <v>5</v>
      </c>
      <c r="K92">
        <f>B92</f>
        <v>1.3498920086393089E-6</v>
      </c>
      <c r="L92" s="19"/>
      <c r="M92" s="19"/>
      <c r="N92" s="19"/>
      <c r="O92" s="19"/>
      <c r="P92" s="19"/>
      <c r="Q92" s="19"/>
      <c r="R92"/>
      <c r="S92"/>
      <c r="T92" s="11">
        <f>(1/(25*8000*18.52))*4</f>
        <v>1.0799136069114471E-6</v>
      </c>
      <c r="U92" s="11">
        <f>(1/(15*8000*18.52))*4</f>
        <v>1.7998560115190784E-6</v>
      </c>
    </row>
    <row r="93" spans="1:22" s="11" customFormat="1" ht="16" x14ac:dyDescent="0.2">
      <c r="A93" s="16" t="s">
        <v>78</v>
      </c>
      <c r="B93" s="11">
        <f>1/2963200</f>
        <v>3.3747300215982723E-7</v>
      </c>
      <c r="C93" s="11" t="s">
        <v>34</v>
      </c>
      <c r="D93" s="11" t="s">
        <v>6</v>
      </c>
      <c r="F93" s="11" t="s">
        <v>407</v>
      </c>
      <c r="G93" s="11" t="s">
        <v>12</v>
      </c>
      <c r="H93" s="11" t="s">
        <v>50</v>
      </c>
      <c r="I93" s="11" t="s">
        <v>389</v>
      </c>
      <c r="J93" s="11">
        <v>5</v>
      </c>
      <c r="K93">
        <f>B93</f>
        <v>3.3747300215982723E-7</v>
      </c>
      <c r="L93" s="19"/>
      <c r="M93" s="19"/>
      <c r="N93" s="19"/>
      <c r="O93" s="19"/>
      <c r="P93" s="19"/>
      <c r="Q93" s="19"/>
      <c r="R93"/>
      <c r="S93"/>
      <c r="T93" s="11">
        <f>(1/(25*8000*18.52))</f>
        <v>2.6997840172786177E-7</v>
      </c>
      <c r="U93" s="11">
        <f>(1/(15*8000*18.52))</f>
        <v>4.4996400287976961E-7</v>
      </c>
    </row>
    <row r="94" spans="1:22" s="11" customFormat="1" ht="16" x14ac:dyDescent="0.2">
      <c r="A94" s="16" t="s">
        <v>121</v>
      </c>
      <c r="B94" s="11">
        <f>B92*-1</f>
        <v>-1.3498920086393089E-6</v>
      </c>
      <c r="C94" s="11" t="s">
        <v>34</v>
      </c>
      <c r="D94" s="11" t="s">
        <v>6</v>
      </c>
      <c r="F94" s="11" t="s">
        <v>407</v>
      </c>
      <c r="G94" s="11" t="s">
        <v>12</v>
      </c>
      <c r="H94" s="11" t="s">
        <v>133</v>
      </c>
      <c r="I94" s="11" t="s">
        <v>134</v>
      </c>
      <c r="J94" s="11">
        <v>5</v>
      </c>
      <c r="K94">
        <f>B94</f>
        <v>-1.3498920086393089E-6</v>
      </c>
      <c r="L94" s="19"/>
      <c r="M94" s="19"/>
      <c r="N94" s="19"/>
      <c r="O94" s="19"/>
      <c r="P94" s="19"/>
      <c r="Q94" s="19"/>
      <c r="R94"/>
      <c r="S94"/>
      <c r="T94" s="11">
        <f>-1*U92</f>
        <v>-1.7998560115190784E-6</v>
      </c>
      <c r="U94" s="11">
        <f>-1*T92</f>
        <v>-1.0799136069114471E-6</v>
      </c>
      <c r="V94" s="11" t="b">
        <v>1</v>
      </c>
    </row>
    <row r="95" spans="1:22" s="11" customFormat="1" ht="16" x14ac:dyDescent="0.2">
      <c r="A95" s="16" t="s">
        <v>135</v>
      </c>
      <c r="B95" s="11">
        <f>-1*B93</f>
        <v>-3.3747300215982723E-7</v>
      </c>
      <c r="C95" s="11" t="s">
        <v>34</v>
      </c>
      <c r="D95" s="11" t="s">
        <v>6</v>
      </c>
      <c r="F95" s="11" t="s">
        <v>407</v>
      </c>
      <c r="G95" s="11" t="s">
        <v>12</v>
      </c>
      <c r="H95" s="11" t="s">
        <v>136</v>
      </c>
      <c r="I95" s="11" t="s">
        <v>146</v>
      </c>
      <c r="J95" s="11">
        <v>5</v>
      </c>
      <c r="K95">
        <f>B95</f>
        <v>-3.3747300215982723E-7</v>
      </c>
      <c r="L95" s="19"/>
      <c r="M95" s="19"/>
      <c r="N95" s="19"/>
      <c r="O95" s="19"/>
      <c r="P95" s="19"/>
      <c r="Q95" s="19"/>
      <c r="R95"/>
      <c r="S95"/>
      <c r="T95" s="11">
        <f>-1*U93</f>
        <v>-4.4996400287976961E-7</v>
      </c>
      <c r="U95" s="11">
        <f>-1*T93</f>
        <v>-2.6997840172786177E-7</v>
      </c>
      <c r="V95" s="11" t="b">
        <v>1</v>
      </c>
    </row>
    <row r="96" spans="1:22" s="11" customFormat="1" ht="16" x14ac:dyDescent="0.2">
      <c r="A96" s="13" t="s">
        <v>403</v>
      </c>
      <c r="B96" s="16">
        <v>54</v>
      </c>
      <c r="C96" s="11" t="s">
        <v>130</v>
      </c>
      <c r="D96" s="11" t="s">
        <v>35</v>
      </c>
      <c r="E96" s="10"/>
      <c r="F96" s="11" t="s">
        <v>407</v>
      </c>
      <c r="G96" s="11" t="s">
        <v>12</v>
      </c>
      <c r="H96" s="11" t="s">
        <v>396</v>
      </c>
      <c r="I96" s="10" t="s">
        <v>401</v>
      </c>
      <c r="J96" s="11">
        <v>5</v>
      </c>
      <c r="K96" s="4">
        <f>B96</f>
        <v>54</v>
      </c>
      <c r="L96" s="19"/>
      <c r="M96" s="19"/>
      <c r="N96" s="19"/>
      <c r="O96" s="19"/>
      <c r="P96" s="19"/>
      <c r="Q96" s="19"/>
      <c r="R96"/>
      <c r="S96"/>
      <c r="T96" s="11">
        <v>52.9</v>
      </c>
      <c r="U96" s="11">
        <v>55.1</v>
      </c>
    </row>
    <row r="97" spans="1:22" s="11" customFormat="1" ht="16" x14ac:dyDescent="0.2">
      <c r="A97" s="13" t="s">
        <v>37</v>
      </c>
      <c r="B97" s="16">
        <v>14</v>
      </c>
      <c r="C97" s="11" t="s">
        <v>38</v>
      </c>
      <c r="D97" s="11" t="s">
        <v>13</v>
      </c>
      <c r="F97" s="11" t="s">
        <v>407</v>
      </c>
      <c r="G97" s="11" t="s">
        <v>12</v>
      </c>
      <c r="H97" s="11" t="s">
        <v>39</v>
      </c>
      <c r="I97" s="20" t="s">
        <v>52</v>
      </c>
      <c r="J97" s="11">
        <v>0</v>
      </c>
      <c r="K97"/>
      <c r="L97" s="19"/>
      <c r="M97" s="19"/>
      <c r="N97" s="19"/>
      <c r="O97" s="19"/>
      <c r="P97" s="19"/>
      <c r="Q97" s="19"/>
      <c r="R97"/>
      <c r="S97"/>
    </row>
    <row r="98" spans="1:22" s="11" customFormat="1" ht="16" x14ac:dyDescent="0.2">
      <c r="A98" s="21" t="s">
        <v>40</v>
      </c>
      <c r="B98" s="15">
        <v>8</v>
      </c>
      <c r="C98" s="21"/>
      <c r="D98" s="21" t="s">
        <v>13</v>
      </c>
      <c r="E98" s="21" t="s">
        <v>41</v>
      </c>
      <c r="F98" s="21" t="s">
        <v>14</v>
      </c>
      <c r="G98" s="21" t="s">
        <v>14</v>
      </c>
      <c r="H98" s="21"/>
      <c r="I98" s="22"/>
      <c r="J98" s="11">
        <v>0</v>
      </c>
      <c r="K98"/>
      <c r="L98" s="19"/>
      <c r="M98" s="19"/>
      <c r="N98" s="19"/>
      <c r="O98" s="19"/>
      <c r="P98" s="19"/>
      <c r="Q98" s="19"/>
      <c r="R98" s="19"/>
      <c r="S98"/>
    </row>
    <row r="99" spans="1:22" s="11" customFormat="1" ht="16" x14ac:dyDescent="0.2">
      <c r="A99" s="47" t="s">
        <v>366</v>
      </c>
      <c r="B99" s="48">
        <f>(0.09*1000)/(2963200/20)</f>
        <v>6.0745140388768898E-4</v>
      </c>
      <c r="C99" s="47"/>
      <c r="D99" s="47" t="s">
        <v>364</v>
      </c>
      <c r="E99" s="47" t="s">
        <v>365</v>
      </c>
      <c r="F99" s="21" t="s">
        <v>14</v>
      </c>
      <c r="G99" s="47" t="s">
        <v>14</v>
      </c>
      <c r="I99" s="47" t="s">
        <v>367</v>
      </c>
      <c r="J99" s="11">
        <v>2</v>
      </c>
      <c r="K99">
        <f>LN(B99)</f>
        <v>-7.4062383795497411</v>
      </c>
      <c r="L99" s="19">
        <v>1.05</v>
      </c>
      <c r="M99" s="19">
        <v>1.1000000000000001</v>
      </c>
      <c r="N99" s="19">
        <v>1</v>
      </c>
      <c r="O99" s="19">
        <v>1.02</v>
      </c>
      <c r="P99" s="19">
        <v>1.2</v>
      </c>
      <c r="Q99" s="19">
        <v>1.2</v>
      </c>
      <c r="R99" s="19">
        <v>1.5</v>
      </c>
      <c r="S99">
        <f t="shared" ref="S99:S101" si="4">LN(SQRT(EXP(
SQRT(
+POWER(LN(L99),2)
+POWER(LN(M99),2)
+POWER(LN(N99),2)
+POWER(LN(O99),2)
+POWER(LN(P99),2)
+POWER(LN(Q99),2)
+POWER(LN(R99),2)
)
)))</f>
        <v>0.24634371748562628</v>
      </c>
    </row>
    <row r="100" spans="1:22" s="11" customFormat="1" ht="16" x14ac:dyDescent="0.2">
      <c r="A100" s="47" t="s">
        <v>368</v>
      </c>
      <c r="B100" s="48">
        <f>(0.09*1000)/2963200</f>
        <v>3.0372570194384448E-5</v>
      </c>
      <c r="C100" s="47"/>
      <c r="D100" s="47" t="s">
        <v>369</v>
      </c>
      <c r="E100" s="47" t="s">
        <v>365</v>
      </c>
      <c r="F100" s="21" t="s">
        <v>14</v>
      </c>
      <c r="G100" s="47" t="s">
        <v>14</v>
      </c>
      <c r="I100" s="47" t="s">
        <v>370</v>
      </c>
      <c r="J100" s="11">
        <v>2</v>
      </c>
      <c r="K100">
        <f>LN(B100)</f>
        <v>-10.401970653103731</v>
      </c>
      <c r="L100" s="19">
        <v>1.05</v>
      </c>
      <c r="M100" s="19">
        <v>1.1000000000000001</v>
      </c>
      <c r="N100" s="19">
        <v>1</v>
      </c>
      <c r="O100" s="19">
        <v>1.02</v>
      </c>
      <c r="P100" s="19">
        <v>1.2</v>
      </c>
      <c r="Q100" s="19">
        <v>1.2</v>
      </c>
      <c r="R100" s="19">
        <v>1.5</v>
      </c>
      <c r="S100">
        <f t="shared" si="4"/>
        <v>0.24634371748562628</v>
      </c>
    </row>
    <row r="101" spans="1:22" s="11" customFormat="1" ht="16" x14ac:dyDescent="0.2">
      <c r="A101" s="47" t="s">
        <v>371</v>
      </c>
      <c r="B101" s="48">
        <f>(0.09*1000)/2963200</f>
        <v>3.0372570194384448E-5</v>
      </c>
      <c r="C101" s="47"/>
      <c r="D101" s="47" t="s">
        <v>369</v>
      </c>
      <c r="E101" s="47" t="s">
        <v>365</v>
      </c>
      <c r="F101" s="21" t="s">
        <v>14</v>
      </c>
      <c r="G101" s="47" t="s">
        <v>14</v>
      </c>
      <c r="I101" s="47" t="s">
        <v>370</v>
      </c>
      <c r="J101" s="11">
        <v>2</v>
      </c>
      <c r="K101">
        <f>LN(B101)</f>
        <v>-10.401970653103731</v>
      </c>
      <c r="L101" s="19">
        <v>1.05</v>
      </c>
      <c r="M101" s="19">
        <v>1.1000000000000001</v>
      </c>
      <c r="N101" s="19">
        <v>1</v>
      </c>
      <c r="O101" s="19">
        <v>1.02</v>
      </c>
      <c r="P101" s="19">
        <v>1.2</v>
      </c>
      <c r="Q101" s="19">
        <v>1.2</v>
      </c>
      <c r="R101" s="19">
        <v>1.5</v>
      </c>
      <c r="S101">
        <f t="shared" si="4"/>
        <v>0.24634371748562628</v>
      </c>
    </row>
    <row r="102" spans="1:22" s="11" customFormat="1" ht="16" x14ac:dyDescent="0.2">
      <c r="L102" s="12"/>
      <c r="M102" s="12"/>
      <c r="N102" s="12"/>
      <c r="O102" s="12"/>
      <c r="P102" s="12"/>
      <c r="Q102" s="12"/>
    </row>
    <row r="103" spans="1:22" s="11" customFormat="1" ht="16" x14ac:dyDescent="0.2">
      <c r="A103" s="8" t="s">
        <v>1</v>
      </c>
      <c r="B103" s="9" t="s">
        <v>404</v>
      </c>
      <c r="C103" s="10"/>
      <c r="L103" s="12"/>
      <c r="M103" s="12"/>
      <c r="N103" s="12"/>
      <c r="O103" s="12"/>
      <c r="P103" s="12"/>
      <c r="Q103" s="12"/>
    </row>
    <row r="104" spans="1:22" s="11" customFormat="1" ht="16" x14ac:dyDescent="0.2">
      <c r="A104" s="13" t="s">
        <v>3</v>
      </c>
      <c r="B104" s="14">
        <v>1</v>
      </c>
      <c r="L104" s="12"/>
      <c r="M104" s="12"/>
      <c r="N104" s="12"/>
      <c r="O104" s="12"/>
      <c r="P104" s="12"/>
      <c r="Q104" s="12"/>
    </row>
    <row r="105" spans="1:22" s="11" customFormat="1" ht="16" x14ac:dyDescent="0.2">
      <c r="A105" s="13" t="s">
        <v>11</v>
      </c>
      <c r="B105" s="14" t="s">
        <v>356</v>
      </c>
      <c r="L105" s="12"/>
      <c r="M105" s="12"/>
      <c r="N105" s="12"/>
      <c r="O105" s="12"/>
      <c r="P105" s="12"/>
      <c r="Q105" s="12"/>
    </row>
    <row r="106" spans="1:22" s="11" customFormat="1" ht="16" x14ac:dyDescent="0.2">
      <c r="A106" s="13" t="s">
        <v>4</v>
      </c>
      <c r="B106" s="15" t="s">
        <v>120</v>
      </c>
      <c r="L106" s="12"/>
      <c r="M106" s="12"/>
      <c r="N106" s="12"/>
      <c r="O106" s="12"/>
      <c r="P106" s="12"/>
      <c r="Q106" s="12"/>
    </row>
    <row r="107" spans="1:22" s="11" customFormat="1" ht="16" x14ac:dyDescent="0.2">
      <c r="A107" s="13" t="s">
        <v>2</v>
      </c>
      <c r="B107" s="14" t="s">
        <v>34</v>
      </c>
      <c r="L107" s="12"/>
      <c r="M107" s="12"/>
      <c r="N107" s="12"/>
      <c r="O107" s="12"/>
      <c r="P107" s="12"/>
      <c r="Q107" s="12"/>
    </row>
    <row r="108" spans="1:22" s="11" customFormat="1" ht="16" x14ac:dyDescent="0.2">
      <c r="A108" s="13" t="s">
        <v>6</v>
      </c>
      <c r="B108" s="16" t="s">
        <v>13</v>
      </c>
      <c r="I108" s="17"/>
      <c r="J108" s="17"/>
      <c r="K108" s="17"/>
      <c r="L108" s="12"/>
      <c r="M108" s="12"/>
      <c r="N108" s="12"/>
      <c r="O108" s="12"/>
      <c r="P108" s="12"/>
      <c r="Q108" s="12"/>
    </row>
    <row r="109" spans="1:22" s="11" customFormat="1" ht="16" x14ac:dyDescent="0.2">
      <c r="A109" s="17" t="s">
        <v>7</v>
      </c>
      <c r="B109" s="9"/>
      <c r="C109" s="17"/>
      <c r="D109" s="17"/>
      <c r="E109" s="17"/>
      <c r="G109" s="17"/>
      <c r="H109" s="17"/>
      <c r="I109" s="10"/>
      <c r="J109" s="10"/>
      <c r="K109" s="10"/>
      <c r="L109" s="12"/>
      <c r="M109" s="12"/>
      <c r="N109" s="12"/>
      <c r="O109" s="12"/>
      <c r="P109" s="12"/>
      <c r="Q109" s="12"/>
    </row>
    <row r="110" spans="1:22" s="11" customFormat="1" ht="16" x14ac:dyDescent="0.2">
      <c r="A110" s="17" t="s">
        <v>8</v>
      </c>
      <c r="B110" s="17" t="s">
        <v>9</v>
      </c>
      <c r="C110" s="17" t="s">
        <v>2</v>
      </c>
      <c r="D110" s="17" t="s">
        <v>6</v>
      </c>
      <c r="E110" s="17" t="s">
        <v>10</v>
      </c>
      <c r="F110" s="17" t="s">
        <v>406</v>
      </c>
      <c r="G110" s="17" t="s">
        <v>5</v>
      </c>
      <c r="H110" s="17" t="s">
        <v>4</v>
      </c>
      <c r="I110" s="17" t="s">
        <v>11</v>
      </c>
      <c r="J110" s="17" t="s">
        <v>372</v>
      </c>
      <c r="K110" s="7" t="s">
        <v>373</v>
      </c>
      <c r="L110" s="18" t="s">
        <v>374</v>
      </c>
      <c r="M110" s="18" t="s">
        <v>375</v>
      </c>
      <c r="N110" s="18" t="s">
        <v>376</v>
      </c>
      <c r="O110" s="18" t="s">
        <v>377</v>
      </c>
      <c r="P110" s="18" t="s">
        <v>378</v>
      </c>
      <c r="Q110" s="18" t="s">
        <v>379</v>
      </c>
      <c r="R110" s="7" t="s">
        <v>380</v>
      </c>
      <c r="S110" s="7" t="s">
        <v>381</v>
      </c>
      <c r="T110" s="17" t="s">
        <v>382</v>
      </c>
      <c r="U110" s="7" t="s">
        <v>383</v>
      </c>
      <c r="V110" s="17" t="s">
        <v>48</v>
      </c>
    </row>
    <row r="111" spans="1:22" s="11" customFormat="1" ht="16" x14ac:dyDescent="0.2">
      <c r="A111" s="16" t="str">
        <f>B103</f>
        <v>hydrogen production, gaseous, 30 bar, from PEM electrolysis, from concentrated solar electricity</v>
      </c>
      <c r="B111" s="16">
        <v>1</v>
      </c>
      <c r="C111" s="11" t="str">
        <f>B107</f>
        <v>RER</v>
      </c>
      <c r="D111" s="11" t="str">
        <f>B108</f>
        <v>kilogram</v>
      </c>
      <c r="E111" s="10"/>
      <c r="G111" s="11" t="s">
        <v>16</v>
      </c>
      <c r="H111" s="11" t="s">
        <v>120</v>
      </c>
      <c r="I111" s="10"/>
      <c r="J111" s="10">
        <v>0</v>
      </c>
      <c r="L111" s="12"/>
      <c r="M111" s="12"/>
      <c r="N111" s="12"/>
      <c r="O111" s="12"/>
      <c r="P111" s="12"/>
      <c r="Q111" s="12"/>
      <c r="U111"/>
    </row>
    <row r="112" spans="1:22" s="11" customFormat="1" ht="16" x14ac:dyDescent="0.2">
      <c r="A112" s="16" t="s">
        <v>53</v>
      </c>
      <c r="B112" s="11">
        <f>(1/2963200)*4</f>
        <v>1.3498920086393089E-6</v>
      </c>
      <c r="C112" s="11" t="s">
        <v>34</v>
      </c>
      <c r="D112" s="11" t="s">
        <v>6</v>
      </c>
      <c r="F112" s="11" t="s">
        <v>407</v>
      </c>
      <c r="G112" s="11" t="s">
        <v>12</v>
      </c>
      <c r="H112" s="11" t="s">
        <v>49</v>
      </c>
      <c r="I112" s="11" t="s">
        <v>388</v>
      </c>
      <c r="J112" s="11">
        <v>5</v>
      </c>
      <c r="K112">
        <f>B112</f>
        <v>1.3498920086393089E-6</v>
      </c>
      <c r="L112" s="19"/>
      <c r="M112" s="19"/>
      <c r="N112" s="19"/>
      <c r="O112" s="19"/>
      <c r="P112" s="19"/>
      <c r="Q112" s="19"/>
      <c r="R112"/>
      <c r="S112"/>
      <c r="T112" s="11">
        <f>(1/(25*8000*18.52))*4</f>
        <v>1.0799136069114471E-6</v>
      </c>
      <c r="U112" s="11">
        <f>(1/(15*8000*18.52))*4</f>
        <v>1.7998560115190784E-6</v>
      </c>
    </row>
    <row r="113" spans="1:22" s="11" customFormat="1" ht="16" x14ac:dyDescent="0.2">
      <c r="A113" s="16" t="s">
        <v>78</v>
      </c>
      <c r="B113" s="11">
        <f>1/2963200</f>
        <v>3.3747300215982723E-7</v>
      </c>
      <c r="C113" s="11" t="s">
        <v>34</v>
      </c>
      <c r="D113" s="11" t="s">
        <v>6</v>
      </c>
      <c r="F113" s="11" t="s">
        <v>407</v>
      </c>
      <c r="G113" s="11" t="s">
        <v>12</v>
      </c>
      <c r="H113" s="11" t="s">
        <v>50</v>
      </c>
      <c r="I113" s="11" t="s">
        <v>389</v>
      </c>
      <c r="J113" s="11">
        <v>5</v>
      </c>
      <c r="K113">
        <f>B113</f>
        <v>3.3747300215982723E-7</v>
      </c>
      <c r="L113" s="19"/>
      <c r="M113" s="19"/>
      <c r="N113" s="19"/>
      <c r="O113" s="19"/>
      <c r="P113" s="19"/>
      <c r="Q113" s="19"/>
      <c r="R113"/>
      <c r="S113"/>
      <c r="T113" s="11">
        <f>(1/(25*8000*18.52))</f>
        <v>2.6997840172786177E-7</v>
      </c>
      <c r="U113" s="11">
        <f>(1/(15*8000*18.52))</f>
        <v>4.4996400287976961E-7</v>
      </c>
    </row>
    <row r="114" spans="1:22" s="11" customFormat="1" ht="16" x14ac:dyDescent="0.2">
      <c r="A114" s="16" t="s">
        <v>121</v>
      </c>
      <c r="B114" s="11">
        <f>B112*-1</f>
        <v>-1.3498920086393089E-6</v>
      </c>
      <c r="C114" s="11" t="s">
        <v>34</v>
      </c>
      <c r="D114" s="11" t="s">
        <v>6</v>
      </c>
      <c r="F114" s="11" t="s">
        <v>407</v>
      </c>
      <c r="G114" s="11" t="s">
        <v>12</v>
      </c>
      <c r="H114" s="11" t="s">
        <v>133</v>
      </c>
      <c r="I114" s="11" t="s">
        <v>134</v>
      </c>
      <c r="J114" s="11">
        <v>5</v>
      </c>
      <c r="K114">
        <f>B114</f>
        <v>-1.3498920086393089E-6</v>
      </c>
      <c r="L114" s="19"/>
      <c r="M114" s="19"/>
      <c r="N114" s="19"/>
      <c r="O114" s="19"/>
      <c r="P114" s="19"/>
      <c r="Q114" s="19"/>
      <c r="R114"/>
      <c r="S114"/>
      <c r="T114" s="11">
        <f>-1*U112</f>
        <v>-1.7998560115190784E-6</v>
      </c>
      <c r="U114" s="11">
        <f>-1*T112</f>
        <v>-1.0799136069114471E-6</v>
      </c>
      <c r="V114" s="11" t="b">
        <v>1</v>
      </c>
    </row>
    <row r="115" spans="1:22" s="11" customFormat="1" ht="16" x14ac:dyDescent="0.2">
      <c r="A115" s="16" t="s">
        <v>135</v>
      </c>
      <c r="B115" s="11">
        <f>-1*B113</f>
        <v>-3.3747300215982723E-7</v>
      </c>
      <c r="C115" s="11" t="s">
        <v>34</v>
      </c>
      <c r="D115" s="11" t="s">
        <v>6</v>
      </c>
      <c r="F115" s="11" t="s">
        <v>407</v>
      </c>
      <c r="G115" s="11" t="s">
        <v>12</v>
      </c>
      <c r="H115" s="11" t="s">
        <v>136</v>
      </c>
      <c r="I115" s="11" t="s">
        <v>146</v>
      </c>
      <c r="J115" s="11">
        <v>5</v>
      </c>
      <c r="K115">
        <f>B115</f>
        <v>-3.3747300215982723E-7</v>
      </c>
      <c r="L115" s="19"/>
      <c r="M115" s="19"/>
      <c r="N115" s="19"/>
      <c r="O115" s="19"/>
      <c r="P115" s="19"/>
      <c r="Q115" s="19"/>
      <c r="R115"/>
      <c r="S115"/>
      <c r="T115" s="11">
        <f>-1*U113</f>
        <v>-4.4996400287976961E-7</v>
      </c>
      <c r="U115" s="11">
        <f>-1*T113</f>
        <v>-2.6997840172786177E-7</v>
      </c>
      <c r="V115" s="11" t="b">
        <v>1</v>
      </c>
    </row>
    <row r="116" spans="1:22" s="11" customFormat="1" ht="16" x14ac:dyDescent="0.2">
      <c r="A116" s="13" t="s">
        <v>405</v>
      </c>
      <c r="B116" s="16">
        <v>54</v>
      </c>
      <c r="C116" s="11" t="s">
        <v>392</v>
      </c>
      <c r="D116" s="11" t="s">
        <v>35</v>
      </c>
      <c r="E116" s="10"/>
      <c r="F116" s="11" t="s">
        <v>407</v>
      </c>
      <c r="G116" s="11" t="s">
        <v>12</v>
      </c>
      <c r="H116" s="11" t="s">
        <v>396</v>
      </c>
      <c r="I116" s="10" t="s">
        <v>401</v>
      </c>
      <c r="J116" s="11">
        <v>5</v>
      </c>
      <c r="K116" s="4">
        <f>B116</f>
        <v>54</v>
      </c>
      <c r="L116" s="19"/>
      <c r="M116" s="19"/>
      <c r="N116" s="19"/>
      <c r="O116" s="19"/>
      <c r="P116" s="19"/>
      <c r="Q116" s="19"/>
      <c r="R116"/>
      <c r="S116"/>
      <c r="T116" s="11">
        <v>52.9</v>
      </c>
      <c r="U116" s="11">
        <v>55.1</v>
      </c>
    </row>
    <row r="117" spans="1:22" s="11" customFormat="1" ht="16" x14ac:dyDescent="0.2">
      <c r="A117" s="13" t="s">
        <v>37</v>
      </c>
      <c r="B117" s="16">
        <v>14</v>
      </c>
      <c r="C117" s="11" t="s">
        <v>38</v>
      </c>
      <c r="D117" s="11" t="s">
        <v>13</v>
      </c>
      <c r="F117" s="11" t="s">
        <v>407</v>
      </c>
      <c r="G117" s="11" t="s">
        <v>12</v>
      </c>
      <c r="H117" s="11" t="s">
        <v>39</v>
      </c>
      <c r="I117" s="20" t="s">
        <v>52</v>
      </c>
      <c r="J117" s="11">
        <v>0</v>
      </c>
      <c r="K117"/>
      <c r="L117" s="19"/>
      <c r="M117" s="19"/>
      <c r="N117" s="19"/>
      <c r="O117" s="19"/>
      <c r="P117" s="19"/>
      <c r="Q117" s="19"/>
      <c r="R117"/>
      <c r="S117"/>
    </row>
    <row r="118" spans="1:22" s="11" customFormat="1" ht="16" x14ac:dyDescent="0.2">
      <c r="A118" s="21" t="s">
        <v>40</v>
      </c>
      <c r="B118" s="15">
        <v>8</v>
      </c>
      <c r="C118" s="21"/>
      <c r="D118" s="21" t="s">
        <v>13</v>
      </c>
      <c r="E118" s="21" t="s">
        <v>41</v>
      </c>
      <c r="F118" s="21" t="s">
        <v>14</v>
      </c>
      <c r="G118" s="21" t="s">
        <v>14</v>
      </c>
      <c r="H118" s="21"/>
      <c r="I118" s="22"/>
      <c r="J118" s="11">
        <v>0</v>
      </c>
      <c r="K118"/>
      <c r="L118" s="19"/>
      <c r="M118" s="19"/>
      <c r="N118" s="19"/>
      <c r="O118" s="19"/>
      <c r="P118" s="19"/>
      <c r="Q118" s="19"/>
      <c r="R118" s="19"/>
      <c r="S118"/>
    </row>
    <row r="119" spans="1:22" s="11" customFormat="1" ht="16" x14ac:dyDescent="0.2">
      <c r="A119" s="47" t="s">
        <v>366</v>
      </c>
      <c r="B119" s="48">
        <f>(0.09*1000)/(2963200/20)</f>
        <v>6.0745140388768898E-4</v>
      </c>
      <c r="C119" s="47"/>
      <c r="D119" s="47" t="s">
        <v>364</v>
      </c>
      <c r="E119" s="47" t="s">
        <v>365</v>
      </c>
      <c r="F119" s="21" t="s">
        <v>14</v>
      </c>
      <c r="G119" s="47" t="s">
        <v>14</v>
      </c>
      <c r="I119" s="47" t="s">
        <v>367</v>
      </c>
      <c r="J119" s="11">
        <v>2</v>
      </c>
      <c r="K119">
        <f>LN(B119)</f>
        <v>-7.4062383795497411</v>
      </c>
      <c r="L119" s="19">
        <v>1.05</v>
      </c>
      <c r="M119" s="19">
        <v>1.1000000000000001</v>
      </c>
      <c r="N119" s="19">
        <v>1</v>
      </c>
      <c r="O119" s="19">
        <v>1.02</v>
      </c>
      <c r="P119" s="19">
        <v>1.2</v>
      </c>
      <c r="Q119" s="19">
        <v>1.2</v>
      </c>
      <c r="R119" s="19">
        <v>1.5</v>
      </c>
      <c r="S119">
        <f t="shared" ref="S119:S121" si="5">LN(SQRT(EXP(
SQRT(
+POWER(LN(L119),2)
+POWER(LN(M119),2)
+POWER(LN(N119),2)
+POWER(LN(O119),2)
+POWER(LN(P119),2)
+POWER(LN(Q119),2)
+POWER(LN(R119),2)
)
)))</f>
        <v>0.24634371748562628</v>
      </c>
    </row>
    <row r="120" spans="1:22" s="11" customFormat="1" ht="16" x14ac:dyDescent="0.2">
      <c r="A120" s="47" t="s">
        <v>368</v>
      </c>
      <c r="B120" s="48">
        <f>(0.09*1000)/2963200</f>
        <v>3.0372570194384448E-5</v>
      </c>
      <c r="C120" s="47"/>
      <c r="D120" s="47" t="s">
        <v>369</v>
      </c>
      <c r="E120" s="47" t="s">
        <v>365</v>
      </c>
      <c r="F120" s="21" t="s">
        <v>14</v>
      </c>
      <c r="G120" s="47" t="s">
        <v>14</v>
      </c>
      <c r="I120" s="47" t="s">
        <v>370</v>
      </c>
      <c r="J120" s="11">
        <v>2</v>
      </c>
      <c r="K120">
        <f>LN(B120)</f>
        <v>-10.401970653103731</v>
      </c>
      <c r="L120" s="19">
        <v>1.05</v>
      </c>
      <c r="M120" s="19">
        <v>1.1000000000000001</v>
      </c>
      <c r="N120" s="19">
        <v>1</v>
      </c>
      <c r="O120" s="19">
        <v>1.02</v>
      </c>
      <c r="P120" s="19">
        <v>1.2</v>
      </c>
      <c r="Q120" s="19">
        <v>1.2</v>
      </c>
      <c r="R120" s="19">
        <v>1.5</v>
      </c>
      <c r="S120">
        <f t="shared" si="5"/>
        <v>0.24634371748562628</v>
      </c>
    </row>
    <row r="121" spans="1:22" s="11" customFormat="1" ht="16" x14ac:dyDescent="0.2">
      <c r="A121" s="47" t="s">
        <v>371</v>
      </c>
      <c r="B121" s="48">
        <f>(0.09*1000)/2963200</f>
        <v>3.0372570194384448E-5</v>
      </c>
      <c r="C121" s="47"/>
      <c r="D121" s="47" t="s">
        <v>369</v>
      </c>
      <c r="E121" s="47" t="s">
        <v>365</v>
      </c>
      <c r="F121" s="21" t="s">
        <v>14</v>
      </c>
      <c r="G121" s="47" t="s">
        <v>14</v>
      </c>
      <c r="I121" s="47" t="s">
        <v>370</v>
      </c>
      <c r="J121" s="11">
        <v>2</v>
      </c>
      <c r="K121">
        <f>LN(B121)</f>
        <v>-10.401970653103731</v>
      </c>
      <c r="L121" s="19">
        <v>1.05</v>
      </c>
      <c r="M121" s="19">
        <v>1.1000000000000001</v>
      </c>
      <c r="N121" s="19">
        <v>1</v>
      </c>
      <c r="O121" s="19">
        <v>1.02</v>
      </c>
      <c r="P121" s="19">
        <v>1.2</v>
      </c>
      <c r="Q121" s="19">
        <v>1.2</v>
      </c>
      <c r="R121" s="19">
        <v>1.5</v>
      </c>
      <c r="S121">
        <f t="shared" si="5"/>
        <v>0.24634371748562628</v>
      </c>
    </row>
    <row r="122" spans="1:22" s="11" customFormat="1" ht="16" x14ac:dyDescent="0.2">
      <c r="L122" s="12"/>
      <c r="M122" s="12"/>
      <c r="N122" s="12"/>
      <c r="O122" s="12"/>
      <c r="P122" s="12"/>
      <c r="Q122" s="12"/>
    </row>
    <row r="123" spans="1:22" s="11" customFormat="1" ht="16" x14ac:dyDescent="0.2">
      <c r="A123" s="8" t="s">
        <v>1</v>
      </c>
      <c r="B123" s="9" t="s">
        <v>53</v>
      </c>
      <c r="L123" s="12"/>
      <c r="M123" s="12"/>
      <c r="N123" s="12"/>
      <c r="O123" s="12"/>
      <c r="P123" s="12"/>
      <c r="Q123" s="12"/>
    </row>
    <row r="124" spans="1:22" s="11" customFormat="1" ht="16" x14ac:dyDescent="0.2">
      <c r="A124" s="13" t="s">
        <v>3</v>
      </c>
      <c r="B124" s="14">
        <v>1</v>
      </c>
      <c r="L124" s="12"/>
      <c r="M124" s="12"/>
      <c r="N124" s="12"/>
      <c r="O124" s="12"/>
      <c r="P124" s="12"/>
      <c r="Q124" s="12"/>
    </row>
    <row r="125" spans="1:22" s="11" customFormat="1" ht="16" x14ac:dyDescent="0.2">
      <c r="A125" s="13" t="s">
        <v>11</v>
      </c>
      <c r="B125" s="14" t="s">
        <v>54</v>
      </c>
      <c r="L125" s="12"/>
      <c r="M125" s="12"/>
      <c r="N125" s="12"/>
      <c r="O125" s="12"/>
      <c r="P125" s="12"/>
      <c r="Q125" s="12"/>
    </row>
    <row r="126" spans="1:22" s="11" customFormat="1" ht="16" x14ac:dyDescent="0.2">
      <c r="A126" s="13" t="s">
        <v>4</v>
      </c>
      <c r="B126" s="16" t="s">
        <v>49</v>
      </c>
      <c r="L126" s="12"/>
      <c r="M126" s="12"/>
      <c r="N126" s="12"/>
      <c r="O126" s="12"/>
      <c r="P126" s="12"/>
      <c r="Q126" s="12"/>
    </row>
    <row r="127" spans="1:22" s="11" customFormat="1" ht="16" x14ac:dyDescent="0.2">
      <c r="A127" s="13" t="s">
        <v>2</v>
      </c>
      <c r="B127" s="14" t="s">
        <v>34</v>
      </c>
      <c r="L127" s="12"/>
      <c r="M127" s="12"/>
      <c r="N127" s="12"/>
      <c r="O127" s="12"/>
      <c r="P127" s="12"/>
      <c r="Q127" s="12"/>
    </row>
    <row r="128" spans="1:22" s="11" customFormat="1" ht="16" x14ac:dyDescent="0.2">
      <c r="A128" s="13" t="s">
        <v>6</v>
      </c>
      <c r="B128" s="16" t="s">
        <v>6</v>
      </c>
      <c r="C128" s="11">
        <f>B138/1000</f>
        <v>7.5000000000000002E-4</v>
      </c>
      <c r="L128" s="12"/>
      <c r="M128" s="12"/>
      <c r="N128" s="12"/>
      <c r="O128" s="12"/>
      <c r="P128" s="12"/>
      <c r="Q128" s="12"/>
    </row>
    <row r="129" spans="1:21" s="11" customFormat="1" ht="16" x14ac:dyDescent="0.2">
      <c r="A129" s="17" t="s">
        <v>7</v>
      </c>
      <c r="B129" s="9"/>
      <c r="C129" s="17"/>
      <c r="D129" s="17"/>
      <c r="E129" s="17"/>
      <c r="G129" s="17"/>
      <c r="H129" s="17"/>
      <c r="I129" s="17"/>
      <c r="J129" s="17"/>
      <c r="K129" s="17"/>
      <c r="L129" s="12"/>
      <c r="M129" s="12"/>
      <c r="N129" s="12"/>
      <c r="O129" s="12"/>
      <c r="P129" s="12"/>
      <c r="Q129" s="12"/>
    </row>
    <row r="130" spans="1:21" s="11" customFormat="1" ht="16" x14ac:dyDescent="0.2">
      <c r="A130" s="17" t="s">
        <v>8</v>
      </c>
      <c r="B130" s="9" t="s">
        <v>9</v>
      </c>
      <c r="C130" s="17" t="s">
        <v>2</v>
      </c>
      <c r="D130" s="17" t="s">
        <v>6</v>
      </c>
      <c r="E130" s="23" t="s">
        <v>10</v>
      </c>
      <c r="F130" s="17" t="s">
        <v>406</v>
      </c>
      <c r="G130" s="17" t="s">
        <v>5</v>
      </c>
      <c r="H130" s="17" t="s">
        <v>4</v>
      </c>
      <c r="I130" s="23" t="s">
        <v>11</v>
      </c>
      <c r="J130" s="17" t="s">
        <v>372</v>
      </c>
      <c r="K130" s="7" t="s">
        <v>373</v>
      </c>
      <c r="L130" s="18" t="s">
        <v>382</v>
      </c>
      <c r="M130" s="18" t="s">
        <v>383</v>
      </c>
      <c r="N130" s="18"/>
      <c r="O130" s="18"/>
      <c r="P130" s="18"/>
      <c r="Q130" s="18"/>
      <c r="R130" s="7"/>
      <c r="S130" s="7"/>
      <c r="T130" s="17"/>
      <c r="U130" s="7"/>
    </row>
    <row r="131" spans="1:21" s="11" customFormat="1" ht="16" x14ac:dyDescent="0.2">
      <c r="A131" s="16" t="str">
        <f>B123</f>
        <v>electrolyzer production, 1MWe, PEM, Stack</v>
      </c>
      <c r="B131" s="12">
        <v>1</v>
      </c>
      <c r="C131" s="11" t="s">
        <v>34</v>
      </c>
      <c r="D131" s="11" t="str">
        <f>B128</f>
        <v>unit</v>
      </c>
      <c r="G131" s="11" t="s">
        <v>16</v>
      </c>
      <c r="H131" s="11" t="str">
        <f>B126</f>
        <v>electrolyzer, 1MWe, PEM, Stack</v>
      </c>
      <c r="J131" s="11">
        <v>0</v>
      </c>
      <c r="L131" s="12"/>
      <c r="M131" s="12"/>
      <c r="N131" s="12"/>
      <c r="O131" s="12"/>
      <c r="P131" s="12"/>
      <c r="Q131" s="12"/>
    </row>
    <row r="132" spans="1:21" s="11" customFormat="1" ht="16" x14ac:dyDescent="0.2">
      <c r="A132" s="11" t="s">
        <v>18</v>
      </c>
      <c r="B132" s="12">
        <v>27</v>
      </c>
      <c r="C132" s="11" t="s">
        <v>17</v>
      </c>
      <c r="D132" s="11" t="s">
        <v>13</v>
      </c>
      <c r="F132" s="11" t="s">
        <v>407</v>
      </c>
      <c r="G132" s="11" t="s">
        <v>12</v>
      </c>
      <c r="H132" s="11" t="s">
        <v>19</v>
      </c>
      <c r="I132" s="11" t="s">
        <v>55</v>
      </c>
      <c r="J132" s="11">
        <v>0</v>
      </c>
      <c r="K132"/>
      <c r="L132" s="19"/>
      <c r="M132" s="19"/>
      <c r="N132" s="19"/>
      <c r="O132" s="19"/>
      <c r="P132" s="19"/>
      <c r="Q132" s="19"/>
      <c r="R132"/>
      <c r="S132"/>
    </row>
    <row r="133" spans="1:21" s="11" customFormat="1" ht="16" x14ac:dyDescent="0.2">
      <c r="A133" s="11" t="s">
        <v>56</v>
      </c>
      <c r="B133" s="12">
        <v>27</v>
      </c>
      <c r="C133" s="11" t="s">
        <v>17</v>
      </c>
      <c r="D133" s="11" t="s">
        <v>13</v>
      </c>
      <c r="F133" s="11" t="s">
        <v>407</v>
      </c>
      <c r="G133" s="11" t="s">
        <v>12</v>
      </c>
      <c r="H133" s="11" t="s">
        <v>43</v>
      </c>
      <c r="I133" s="11" t="s">
        <v>55</v>
      </c>
      <c r="J133" s="11">
        <v>0</v>
      </c>
      <c r="K133"/>
      <c r="L133" s="19"/>
      <c r="M133" s="19"/>
      <c r="N133" s="19"/>
      <c r="O133" s="19"/>
      <c r="P133" s="19"/>
      <c r="Q133" s="19"/>
      <c r="R133"/>
      <c r="S133"/>
    </row>
    <row r="134" spans="1:21" s="11" customFormat="1" ht="16" x14ac:dyDescent="0.2">
      <c r="A134" s="11" t="s">
        <v>57</v>
      </c>
      <c r="B134" s="12">
        <v>528</v>
      </c>
      <c r="C134" s="11" t="s">
        <v>17</v>
      </c>
      <c r="D134" s="11" t="s">
        <v>13</v>
      </c>
      <c r="F134" s="11" t="s">
        <v>407</v>
      </c>
      <c r="G134" s="11" t="s">
        <v>12</v>
      </c>
      <c r="H134" s="11" t="s">
        <v>58</v>
      </c>
      <c r="I134" s="11" t="s">
        <v>59</v>
      </c>
      <c r="J134" s="11">
        <v>0</v>
      </c>
      <c r="K134"/>
      <c r="L134" s="19"/>
      <c r="M134" s="19"/>
      <c r="N134" s="19"/>
      <c r="O134" s="19"/>
      <c r="P134" s="19"/>
      <c r="Q134" s="19"/>
      <c r="R134"/>
      <c r="S134"/>
    </row>
    <row r="135" spans="1:21" s="11" customFormat="1" ht="16" x14ac:dyDescent="0.2">
      <c r="A135" s="11" t="s">
        <v>21</v>
      </c>
      <c r="B135" s="12">
        <v>16</v>
      </c>
      <c r="C135" s="11" t="s">
        <v>17</v>
      </c>
      <c r="D135" s="11" t="s">
        <v>13</v>
      </c>
      <c r="F135" s="11" t="s">
        <v>407</v>
      </c>
      <c r="G135" s="11" t="s">
        <v>12</v>
      </c>
      <c r="H135" s="11" t="s">
        <v>22</v>
      </c>
      <c r="I135" s="11" t="s">
        <v>60</v>
      </c>
      <c r="J135" s="11">
        <v>0</v>
      </c>
      <c r="K135"/>
      <c r="L135" s="19"/>
      <c r="M135" s="19"/>
      <c r="N135" s="19"/>
      <c r="O135" s="19"/>
      <c r="P135" s="19"/>
      <c r="Q135" s="19"/>
      <c r="R135"/>
      <c r="S135"/>
    </row>
    <row r="136" spans="1:21" s="11" customFormat="1" ht="16" x14ac:dyDescent="0.2">
      <c r="A136" s="11" t="s">
        <v>61</v>
      </c>
      <c r="B136" s="12">
        <v>4.5</v>
      </c>
      <c r="C136" s="11" t="s">
        <v>17</v>
      </c>
      <c r="D136" s="11" t="s">
        <v>13</v>
      </c>
      <c r="F136" s="11" t="s">
        <v>407</v>
      </c>
      <c r="G136" s="11" t="s">
        <v>12</v>
      </c>
      <c r="H136" s="11" t="s">
        <v>62</v>
      </c>
      <c r="I136" s="11" t="s">
        <v>63</v>
      </c>
      <c r="J136" s="11">
        <v>0</v>
      </c>
      <c r="K136"/>
      <c r="L136" s="19"/>
      <c r="M136" s="19"/>
      <c r="N136" s="19"/>
      <c r="O136" s="19"/>
      <c r="P136" s="19"/>
      <c r="Q136" s="19"/>
      <c r="R136"/>
      <c r="S136"/>
    </row>
    <row r="137" spans="1:21" s="11" customFormat="1" ht="16" x14ac:dyDescent="0.2">
      <c r="A137" s="11" t="s">
        <v>385</v>
      </c>
      <c r="B137" s="12">
        <v>0.8</v>
      </c>
      <c r="C137" s="11" t="s">
        <v>386</v>
      </c>
      <c r="D137" s="11" t="s">
        <v>13</v>
      </c>
      <c r="F137" s="11" t="s">
        <v>407</v>
      </c>
      <c r="G137" s="11" t="s">
        <v>12</v>
      </c>
      <c r="H137" s="11" t="s">
        <v>64</v>
      </c>
      <c r="I137" s="11" t="s">
        <v>63</v>
      </c>
      <c r="J137" s="11">
        <v>0</v>
      </c>
      <c r="K137"/>
      <c r="L137" s="19"/>
      <c r="M137" s="19"/>
      <c r="N137" s="19"/>
      <c r="O137" s="19"/>
      <c r="P137" s="19"/>
      <c r="Q137" s="19"/>
      <c r="R137"/>
      <c r="S137"/>
    </row>
    <row r="138" spans="1:21" s="11" customFormat="1" ht="16" x14ac:dyDescent="0.2">
      <c r="A138" s="11" t="s">
        <v>23</v>
      </c>
      <c r="B138" s="12">
        <f>0.75/1000*1000</f>
        <v>0.75</v>
      </c>
      <c r="C138" s="11" t="s">
        <v>17</v>
      </c>
      <c r="D138" s="11" t="s">
        <v>13</v>
      </c>
      <c r="E138" s="10"/>
      <c r="F138" s="11" t="s">
        <v>407</v>
      </c>
      <c r="G138" s="11" t="s">
        <v>12</v>
      </c>
      <c r="H138" s="11" t="s">
        <v>24</v>
      </c>
      <c r="I138" s="10" t="s">
        <v>384</v>
      </c>
      <c r="J138" s="11">
        <v>5</v>
      </c>
      <c r="K138" s="19">
        <f>B138</f>
        <v>0.75</v>
      </c>
      <c r="L138" s="19">
        <v>0.5</v>
      </c>
      <c r="M138" s="19">
        <v>1</v>
      </c>
      <c r="N138" s="19"/>
      <c r="O138" s="19"/>
      <c r="P138" s="19"/>
      <c r="Q138" s="19"/>
      <c r="R138"/>
      <c r="S138"/>
    </row>
    <row r="139" spans="1:21" s="11" customFormat="1" ht="16" x14ac:dyDescent="0.2">
      <c r="A139" s="11" t="s">
        <v>61</v>
      </c>
      <c r="B139" s="12">
        <v>4.5</v>
      </c>
      <c r="C139" s="11" t="s">
        <v>17</v>
      </c>
      <c r="D139" s="11" t="s">
        <v>13</v>
      </c>
      <c r="F139" s="11" t="s">
        <v>407</v>
      </c>
      <c r="G139" s="11" t="s">
        <v>12</v>
      </c>
      <c r="H139" s="11" t="s">
        <v>62</v>
      </c>
      <c r="I139" s="10" t="s">
        <v>65</v>
      </c>
      <c r="J139" s="11">
        <v>0</v>
      </c>
      <c r="K139"/>
      <c r="L139" s="19"/>
      <c r="M139" s="19"/>
      <c r="N139" s="19"/>
      <c r="O139" s="19"/>
      <c r="P139" s="19"/>
      <c r="Q139" s="19"/>
      <c r="R139"/>
      <c r="S139"/>
    </row>
    <row r="140" spans="1:21" s="11" customFormat="1" ht="16" x14ac:dyDescent="0.2">
      <c r="A140" s="11" t="s">
        <v>66</v>
      </c>
      <c r="B140" s="12">
        <v>4.5</v>
      </c>
      <c r="C140" s="11" t="s">
        <v>17</v>
      </c>
      <c r="D140" s="11" t="s">
        <v>13</v>
      </c>
      <c r="F140" s="11" t="s">
        <v>407</v>
      </c>
      <c r="G140" s="11" t="s">
        <v>12</v>
      </c>
      <c r="H140" s="11" t="s">
        <v>67</v>
      </c>
      <c r="I140" s="11" t="s">
        <v>68</v>
      </c>
      <c r="J140" s="11">
        <v>0</v>
      </c>
      <c r="K140"/>
      <c r="L140" s="19"/>
      <c r="M140" s="19"/>
      <c r="N140" s="19"/>
      <c r="O140" s="19"/>
      <c r="P140" s="19"/>
      <c r="Q140" s="19"/>
      <c r="R140"/>
      <c r="S140"/>
    </row>
    <row r="141" spans="1:21" s="11" customFormat="1" ht="16" x14ac:dyDescent="0.2">
      <c r="A141" s="11" t="s">
        <v>69</v>
      </c>
      <c r="B141" s="12">
        <v>4.5</v>
      </c>
      <c r="C141" s="11" t="s">
        <v>17</v>
      </c>
      <c r="D141" s="11" t="s">
        <v>13</v>
      </c>
      <c r="F141" s="11" t="s">
        <v>407</v>
      </c>
      <c r="G141" s="11" t="s">
        <v>12</v>
      </c>
      <c r="H141" s="11" t="s">
        <v>70</v>
      </c>
      <c r="I141" s="11" t="s">
        <v>68</v>
      </c>
      <c r="J141" s="11">
        <v>0</v>
      </c>
      <c r="K141"/>
      <c r="L141" s="19"/>
      <c r="M141" s="19"/>
      <c r="N141" s="19"/>
      <c r="O141" s="19"/>
      <c r="P141" s="19"/>
      <c r="Q141" s="19"/>
      <c r="R141"/>
      <c r="S141"/>
    </row>
    <row r="142" spans="1:21" s="11" customFormat="1" ht="16" x14ac:dyDescent="0.2">
      <c r="A142" s="11" t="s">
        <v>71</v>
      </c>
      <c r="B142" s="12">
        <v>100</v>
      </c>
      <c r="C142" s="11" t="s">
        <v>17</v>
      </c>
      <c r="D142" s="11" t="s">
        <v>13</v>
      </c>
      <c r="F142" s="11" t="s">
        <v>407</v>
      </c>
      <c r="G142" s="11" t="s">
        <v>12</v>
      </c>
      <c r="H142" s="11" t="s">
        <v>72</v>
      </c>
      <c r="I142" s="11" t="s">
        <v>73</v>
      </c>
      <c r="J142" s="11">
        <v>0</v>
      </c>
      <c r="K142"/>
      <c r="L142" s="19"/>
      <c r="M142" s="19"/>
      <c r="N142" s="19"/>
      <c r="O142" s="19"/>
      <c r="P142" s="19"/>
      <c r="Q142" s="19"/>
      <c r="R142"/>
      <c r="S142"/>
    </row>
    <row r="143" spans="1:21" s="11" customFormat="1" ht="16" x14ac:dyDescent="0.2">
      <c r="A143" s="11" t="s">
        <v>20</v>
      </c>
      <c r="B143" s="12">
        <v>100</v>
      </c>
      <c r="C143" s="11" t="s">
        <v>17</v>
      </c>
      <c r="D143" s="11" t="s">
        <v>13</v>
      </c>
      <c r="F143" s="11" t="s">
        <v>407</v>
      </c>
      <c r="G143" s="11" t="s">
        <v>12</v>
      </c>
      <c r="H143" s="11" t="s">
        <v>15</v>
      </c>
      <c r="I143" s="11" t="s">
        <v>73</v>
      </c>
      <c r="J143" s="11">
        <v>0</v>
      </c>
      <c r="K143"/>
      <c r="L143" s="19"/>
      <c r="M143" s="19"/>
      <c r="N143" s="19"/>
      <c r="O143" s="19"/>
      <c r="P143" s="19"/>
      <c r="Q143" s="19"/>
      <c r="R143"/>
      <c r="S143"/>
    </row>
    <row r="144" spans="1:21" s="11" customFormat="1" ht="16" x14ac:dyDescent="0.2">
      <c r="A144" s="11" t="s">
        <v>74</v>
      </c>
      <c r="B144" s="12">
        <v>4.8</v>
      </c>
      <c r="C144" s="11" t="s">
        <v>17</v>
      </c>
      <c r="D144" s="11" t="s">
        <v>13</v>
      </c>
      <c r="F144" s="11" t="s">
        <v>407</v>
      </c>
      <c r="G144" s="11" t="s">
        <v>12</v>
      </c>
      <c r="H144" s="11" t="s">
        <v>75</v>
      </c>
      <c r="I144" s="11" t="s">
        <v>76</v>
      </c>
      <c r="J144" s="11">
        <v>0</v>
      </c>
      <c r="K144"/>
      <c r="L144" s="19"/>
      <c r="M144" s="19"/>
      <c r="N144" s="19"/>
      <c r="O144" s="19"/>
      <c r="P144" s="19"/>
      <c r="Q144" s="19"/>
      <c r="R144"/>
      <c r="S144"/>
    </row>
    <row r="145" spans="1:21" s="11" customFormat="1" ht="16" x14ac:dyDescent="0.2">
      <c r="A145" s="11" t="s">
        <v>33</v>
      </c>
      <c r="B145" s="12">
        <v>103890.7681</v>
      </c>
      <c r="C145" s="11" t="s">
        <v>17</v>
      </c>
      <c r="D145" s="11" t="s">
        <v>35</v>
      </c>
      <c r="E145" s="10"/>
      <c r="F145" s="11" t="s">
        <v>407</v>
      </c>
      <c r="G145" s="11" t="s">
        <v>12</v>
      </c>
      <c r="H145" s="10" t="s">
        <v>36</v>
      </c>
      <c r="I145" s="11" t="s">
        <v>77</v>
      </c>
      <c r="J145" s="11">
        <v>0</v>
      </c>
      <c r="K145"/>
      <c r="L145" s="19"/>
      <c r="M145" s="19"/>
      <c r="N145" s="19"/>
      <c r="O145" s="19"/>
      <c r="P145" s="19"/>
      <c r="Q145" s="19"/>
      <c r="R145"/>
      <c r="S145"/>
    </row>
    <row r="146" spans="1:21" s="11" customFormat="1" ht="16" x14ac:dyDescent="0.2">
      <c r="B146" s="16"/>
      <c r="L146" s="12"/>
      <c r="M146" s="12"/>
      <c r="N146" s="12"/>
      <c r="O146" s="12"/>
      <c r="P146" s="12"/>
      <c r="Q146" s="12"/>
    </row>
    <row r="147" spans="1:21" s="11" customFormat="1" ht="16" x14ac:dyDescent="0.2">
      <c r="A147" s="8" t="s">
        <v>1</v>
      </c>
      <c r="B147" s="9" t="s">
        <v>121</v>
      </c>
      <c r="L147" s="12"/>
      <c r="M147" s="12"/>
      <c r="N147" s="12"/>
      <c r="O147" s="12"/>
      <c r="P147" s="12"/>
      <c r="Q147" s="12"/>
    </row>
    <row r="148" spans="1:21" s="11" customFormat="1" ht="16" x14ac:dyDescent="0.2">
      <c r="A148" s="13" t="s">
        <v>3</v>
      </c>
      <c r="B148" s="14">
        <v>1</v>
      </c>
      <c r="L148" s="12"/>
      <c r="M148" s="12"/>
      <c r="N148" s="12"/>
      <c r="O148" s="12"/>
      <c r="P148" s="12"/>
      <c r="Q148" s="12"/>
    </row>
    <row r="149" spans="1:21" s="11" customFormat="1" ht="16" x14ac:dyDescent="0.2">
      <c r="A149" s="13" t="s">
        <v>11</v>
      </c>
      <c r="B149" s="14" t="s">
        <v>54</v>
      </c>
      <c r="L149" s="12"/>
      <c r="M149" s="12"/>
      <c r="N149" s="12"/>
      <c r="O149" s="12"/>
      <c r="P149" s="12"/>
      <c r="Q149" s="12"/>
    </row>
    <row r="150" spans="1:21" s="11" customFormat="1" ht="16" x14ac:dyDescent="0.2">
      <c r="A150" s="13" t="s">
        <v>4</v>
      </c>
      <c r="B150" s="16" t="s">
        <v>133</v>
      </c>
      <c r="L150" s="12"/>
      <c r="M150" s="12"/>
      <c r="N150" s="12"/>
      <c r="O150" s="12"/>
      <c r="P150" s="12"/>
      <c r="Q150" s="12"/>
    </row>
    <row r="151" spans="1:21" s="11" customFormat="1" ht="16" x14ac:dyDescent="0.2">
      <c r="A151" s="13" t="s">
        <v>2</v>
      </c>
      <c r="B151" s="14" t="s">
        <v>34</v>
      </c>
      <c r="L151" s="12"/>
      <c r="M151" s="12"/>
      <c r="N151" s="12"/>
      <c r="O151" s="12"/>
      <c r="P151" s="12"/>
      <c r="Q151" s="12"/>
    </row>
    <row r="152" spans="1:21" s="11" customFormat="1" ht="16" x14ac:dyDescent="0.2">
      <c r="A152" s="13" t="s">
        <v>6</v>
      </c>
      <c r="B152" s="16" t="s">
        <v>6</v>
      </c>
      <c r="L152" s="12"/>
      <c r="M152" s="12"/>
      <c r="N152" s="12"/>
      <c r="O152" s="12"/>
      <c r="P152" s="12"/>
      <c r="Q152" s="12"/>
    </row>
    <row r="153" spans="1:21" s="11" customFormat="1" ht="16" x14ac:dyDescent="0.2">
      <c r="A153" s="17" t="s">
        <v>7</v>
      </c>
      <c r="B153" s="9"/>
      <c r="C153" s="17"/>
      <c r="D153" s="17"/>
      <c r="E153" s="17"/>
      <c r="G153" s="17"/>
      <c r="H153" s="17"/>
      <c r="I153" s="17"/>
      <c r="J153" s="17"/>
      <c r="K153" s="17"/>
      <c r="L153" s="12"/>
      <c r="M153" s="12"/>
      <c r="N153" s="12"/>
      <c r="O153" s="12"/>
      <c r="P153" s="12"/>
      <c r="Q153" s="12"/>
    </row>
    <row r="154" spans="1:21" s="11" customFormat="1" ht="16" x14ac:dyDescent="0.2">
      <c r="A154" s="17" t="s">
        <v>8</v>
      </c>
      <c r="B154" s="9" t="s">
        <v>9</v>
      </c>
      <c r="C154" s="17" t="s">
        <v>2</v>
      </c>
      <c r="D154" s="17" t="s">
        <v>6</v>
      </c>
      <c r="E154" s="23" t="s">
        <v>10</v>
      </c>
      <c r="F154" s="17" t="s">
        <v>406</v>
      </c>
      <c r="G154" s="17" t="s">
        <v>5</v>
      </c>
      <c r="H154" s="17" t="s">
        <v>4</v>
      </c>
      <c r="I154" s="23" t="s">
        <v>11</v>
      </c>
      <c r="J154" s="17"/>
      <c r="K154" s="7"/>
      <c r="L154" s="18"/>
      <c r="M154" s="18"/>
      <c r="N154" s="18"/>
      <c r="O154" s="18"/>
      <c r="P154" s="18"/>
      <c r="Q154" s="18"/>
      <c r="R154" s="7"/>
      <c r="S154" s="7"/>
      <c r="T154" s="17"/>
      <c r="U154" s="7"/>
    </row>
    <row r="155" spans="1:21" s="11" customFormat="1" ht="16" x14ac:dyDescent="0.2">
      <c r="A155" s="16" t="str">
        <f>B147</f>
        <v>treatment of fuel cell stack, 1MWe, PEM</v>
      </c>
      <c r="B155" s="12">
        <v>-1</v>
      </c>
      <c r="C155" s="11" t="s">
        <v>34</v>
      </c>
      <c r="D155" s="11" t="str">
        <f>B152</f>
        <v>unit</v>
      </c>
      <c r="G155" s="11" t="s">
        <v>16</v>
      </c>
      <c r="H155" s="11" t="str">
        <f>B150</f>
        <v>used fuel cell stack, 1MWe, PEM</v>
      </c>
      <c r="L155" s="12"/>
      <c r="M155" s="12"/>
      <c r="N155" s="12"/>
      <c r="O155" s="12"/>
      <c r="P155" s="12"/>
      <c r="Q155" s="12"/>
    </row>
    <row r="156" spans="1:21" s="11" customFormat="1" ht="16" x14ac:dyDescent="0.2">
      <c r="A156" s="16" t="s">
        <v>122</v>
      </c>
      <c r="B156" s="11">
        <f>-1*B142</f>
        <v>-100</v>
      </c>
      <c r="C156" s="11" t="s">
        <v>38</v>
      </c>
      <c r="D156" s="11" t="s">
        <v>13</v>
      </c>
      <c r="F156" s="11" t="s">
        <v>407</v>
      </c>
      <c r="G156" s="11" t="s">
        <v>12</v>
      </c>
      <c r="H156" s="11" t="s">
        <v>123</v>
      </c>
      <c r="K156"/>
      <c r="L156" s="19"/>
      <c r="M156" s="19"/>
      <c r="N156" s="19"/>
      <c r="O156" s="19"/>
      <c r="P156" s="19"/>
      <c r="Q156" s="19"/>
      <c r="R156"/>
      <c r="S156"/>
    </row>
    <row r="157" spans="1:21" s="11" customFormat="1" ht="16" x14ac:dyDescent="0.2">
      <c r="A157" s="11" t="s">
        <v>124</v>
      </c>
      <c r="B157" s="11">
        <f>-1*B132</f>
        <v>-27</v>
      </c>
      <c r="C157" s="11" t="s">
        <v>38</v>
      </c>
      <c r="D157" s="11" t="s">
        <v>13</v>
      </c>
      <c r="F157" s="11" t="s">
        <v>407</v>
      </c>
      <c r="G157" s="11" t="s">
        <v>12</v>
      </c>
      <c r="H157" s="11" t="s">
        <v>125</v>
      </c>
      <c r="K157"/>
      <c r="L157" s="19"/>
      <c r="M157" s="19"/>
      <c r="N157" s="19"/>
      <c r="O157" s="19"/>
      <c r="P157" s="19"/>
      <c r="Q157" s="19"/>
      <c r="R157"/>
      <c r="S157"/>
    </row>
    <row r="158" spans="1:21" s="11" customFormat="1" ht="16" x14ac:dyDescent="0.2">
      <c r="A158" s="11" t="s">
        <v>126</v>
      </c>
      <c r="B158" s="11">
        <f>-1*B140</f>
        <v>-4.5</v>
      </c>
      <c r="C158" s="11" t="s">
        <v>38</v>
      </c>
      <c r="D158" s="11" t="s">
        <v>13</v>
      </c>
      <c r="F158" s="11" t="s">
        <v>407</v>
      </c>
      <c r="G158" s="11" t="s">
        <v>12</v>
      </c>
      <c r="H158" s="11" t="s">
        <v>127</v>
      </c>
      <c r="K158"/>
      <c r="L158" s="19"/>
      <c r="M158" s="19"/>
      <c r="N158" s="19"/>
      <c r="O158" s="19"/>
      <c r="P158" s="19"/>
      <c r="Q158" s="19"/>
      <c r="R158"/>
      <c r="S158"/>
    </row>
    <row r="159" spans="1:21" s="11" customFormat="1" ht="16" x14ac:dyDescent="0.2">
      <c r="A159" s="11" t="s">
        <v>128</v>
      </c>
      <c r="B159" s="11">
        <f>-1*B135</f>
        <v>-16</v>
      </c>
      <c r="C159" s="11" t="s">
        <v>130</v>
      </c>
      <c r="D159" s="11" t="s">
        <v>13</v>
      </c>
      <c r="F159" s="11" t="s">
        <v>407</v>
      </c>
      <c r="G159" s="11" t="s">
        <v>12</v>
      </c>
      <c r="H159" s="11" t="s">
        <v>129</v>
      </c>
      <c r="K159"/>
      <c r="L159" s="19"/>
      <c r="M159" s="19"/>
      <c r="N159" s="19"/>
      <c r="O159" s="19"/>
      <c r="P159" s="19"/>
      <c r="Q159" s="19"/>
      <c r="R159"/>
      <c r="S159"/>
    </row>
    <row r="160" spans="1:21" s="11" customFormat="1" ht="16" x14ac:dyDescent="0.2">
      <c r="A160" s="11" t="s">
        <v>131</v>
      </c>
      <c r="B160" s="11">
        <f>-1*B144</f>
        <v>-4.8</v>
      </c>
      <c r="C160" s="11" t="s">
        <v>38</v>
      </c>
      <c r="D160" s="11" t="s">
        <v>13</v>
      </c>
      <c r="F160" s="11" t="s">
        <v>407</v>
      </c>
      <c r="G160" s="11" t="s">
        <v>12</v>
      </c>
      <c r="H160" s="11" t="s">
        <v>132</v>
      </c>
      <c r="K160"/>
      <c r="L160" s="19"/>
      <c r="M160" s="19"/>
      <c r="N160" s="19"/>
      <c r="O160" s="19"/>
      <c r="P160" s="19"/>
      <c r="Q160" s="19"/>
      <c r="R160"/>
      <c r="S160"/>
    </row>
    <row r="161" spans="1:21" s="11" customFormat="1" ht="16" x14ac:dyDescent="0.2">
      <c r="B161" s="16"/>
      <c r="L161" s="12"/>
      <c r="M161" s="12"/>
      <c r="N161" s="12"/>
      <c r="O161" s="12"/>
      <c r="P161" s="12"/>
      <c r="Q161" s="12"/>
    </row>
    <row r="162" spans="1:21" s="11" customFormat="1" ht="16" x14ac:dyDescent="0.2">
      <c r="A162" s="8" t="s">
        <v>1</v>
      </c>
      <c r="B162" s="9" t="s">
        <v>78</v>
      </c>
      <c r="L162" s="24"/>
      <c r="M162" s="25"/>
      <c r="N162" s="12"/>
      <c r="O162" s="12"/>
      <c r="P162" s="12"/>
      <c r="Q162" s="12"/>
    </row>
    <row r="163" spans="1:21" s="11" customFormat="1" ht="16" x14ac:dyDescent="0.2">
      <c r="A163" s="13" t="s">
        <v>3</v>
      </c>
      <c r="B163" s="14">
        <v>1</v>
      </c>
      <c r="L163" s="26"/>
      <c r="M163" s="25"/>
      <c r="N163" s="12"/>
      <c r="O163" s="12"/>
      <c r="P163" s="12"/>
      <c r="Q163" s="12"/>
    </row>
    <row r="164" spans="1:21" s="11" customFormat="1" ht="16" x14ac:dyDescent="0.2">
      <c r="A164" s="13" t="s">
        <v>11</v>
      </c>
      <c r="B164" s="14" t="s">
        <v>79</v>
      </c>
      <c r="L164" s="12"/>
      <c r="M164" s="25"/>
      <c r="N164" s="12"/>
      <c r="O164" s="12"/>
      <c r="P164" s="12"/>
      <c r="Q164" s="12"/>
    </row>
    <row r="165" spans="1:21" s="11" customFormat="1" ht="16" x14ac:dyDescent="0.2">
      <c r="A165" s="13" t="s">
        <v>4</v>
      </c>
      <c r="B165" s="16" t="s">
        <v>50</v>
      </c>
      <c r="L165" s="12"/>
      <c r="M165" s="12"/>
      <c r="N165" s="12"/>
      <c r="O165" s="12"/>
      <c r="P165" s="12"/>
      <c r="Q165" s="12"/>
    </row>
    <row r="166" spans="1:21" s="11" customFormat="1" ht="16.25" customHeight="1" x14ac:dyDescent="0.2">
      <c r="A166" s="13" t="s">
        <v>2</v>
      </c>
      <c r="B166" s="14" t="s">
        <v>34</v>
      </c>
      <c r="L166" s="12"/>
      <c r="M166" s="12"/>
      <c r="N166" s="12"/>
      <c r="O166" s="12"/>
      <c r="P166" s="12"/>
      <c r="Q166" s="12"/>
    </row>
    <row r="167" spans="1:21" s="11" customFormat="1" ht="16" x14ac:dyDescent="0.2">
      <c r="A167" s="13" t="s">
        <v>6</v>
      </c>
      <c r="B167" s="16" t="s">
        <v>6</v>
      </c>
      <c r="I167" s="17"/>
      <c r="J167" s="17"/>
      <c r="L167" s="12"/>
      <c r="M167" s="12"/>
      <c r="N167" s="12"/>
      <c r="O167" s="12"/>
      <c r="P167" s="12"/>
      <c r="Q167" s="12"/>
    </row>
    <row r="168" spans="1:21" s="11" customFormat="1" ht="16" x14ac:dyDescent="0.2">
      <c r="A168" s="17" t="s">
        <v>7</v>
      </c>
      <c r="B168" s="9"/>
      <c r="C168" s="17"/>
      <c r="D168" s="17"/>
      <c r="E168" s="17"/>
      <c r="G168" s="17"/>
      <c r="H168" s="17"/>
      <c r="I168" s="10"/>
      <c r="J168" s="10"/>
      <c r="L168" s="12"/>
      <c r="M168" s="12"/>
      <c r="N168" s="12"/>
      <c r="O168" s="12"/>
      <c r="P168" s="12"/>
      <c r="Q168" s="12"/>
    </row>
    <row r="169" spans="1:21" s="11" customFormat="1" ht="16" x14ac:dyDescent="0.2">
      <c r="A169" s="17" t="s">
        <v>8</v>
      </c>
      <c r="B169" s="9" t="s">
        <v>9</v>
      </c>
      <c r="C169" s="17" t="s">
        <v>2</v>
      </c>
      <c r="D169" s="17" t="s">
        <v>6</v>
      </c>
      <c r="E169" s="23" t="s">
        <v>10</v>
      </c>
      <c r="F169" s="17" t="s">
        <v>406</v>
      </c>
      <c r="G169" s="17" t="s">
        <v>5</v>
      </c>
      <c r="H169" s="17" t="s">
        <v>4</v>
      </c>
      <c r="I169" s="23" t="s">
        <v>11</v>
      </c>
      <c r="J169" s="17"/>
      <c r="K169" s="7"/>
      <c r="L169" s="18"/>
      <c r="M169" s="18"/>
      <c r="N169" s="18"/>
      <c r="O169" s="18"/>
      <c r="P169" s="18"/>
      <c r="Q169" s="18"/>
      <c r="R169" s="7"/>
      <c r="S169" s="7"/>
      <c r="T169" s="17"/>
      <c r="U169" s="7"/>
    </row>
    <row r="170" spans="1:21" s="11" customFormat="1" ht="16" x14ac:dyDescent="0.2">
      <c r="A170" s="16" t="str">
        <f>B162</f>
        <v>electrolyzer production, 1MWe, PEM, Balance of Plant</v>
      </c>
      <c r="B170" s="16">
        <v>1</v>
      </c>
      <c r="C170" s="11" t="s">
        <v>34</v>
      </c>
      <c r="D170" s="11" t="s">
        <v>6</v>
      </c>
      <c r="G170" s="11" t="s">
        <v>16</v>
      </c>
      <c r="H170" s="16" t="str">
        <f>B165</f>
        <v>electrolyzer, 1MWe, PEM, Balance of Plant</v>
      </c>
      <c r="I170" s="10"/>
      <c r="J170" s="10"/>
      <c r="L170" s="12"/>
      <c r="M170" s="12"/>
      <c r="N170" s="12"/>
      <c r="O170" s="12"/>
      <c r="P170" s="12"/>
      <c r="Q170" s="26"/>
    </row>
    <row r="171" spans="1:21" s="11" customFormat="1" ht="16" x14ac:dyDescent="0.2">
      <c r="A171" s="11" t="s">
        <v>18</v>
      </c>
      <c r="B171" s="16">
        <v>100</v>
      </c>
      <c r="C171" s="11" t="s">
        <v>17</v>
      </c>
      <c r="D171" s="11" t="s">
        <v>13</v>
      </c>
      <c r="F171" s="11" t="s">
        <v>407</v>
      </c>
      <c r="G171" s="11" t="s">
        <v>12</v>
      </c>
      <c r="H171" s="11" t="s">
        <v>19</v>
      </c>
      <c r="I171" s="27" t="s">
        <v>80</v>
      </c>
      <c r="K171"/>
      <c r="L171" s="19"/>
      <c r="M171" s="19"/>
      <c r="N171" s="19"/>
      <c r="O171" s="19"/>
      <c r="P171" s="19"/>
      <c r="Q171" s="19"/>
      <c r="R171"/>
      <c r="S171"/>
    </row>
    <row r="172" spans="1:21" s="11" customFormat="1" ht="16" x14ac:dyDescent="0.2">
      <c r="A172" s="11" t="s">
        <v>66</v>
      </c>
      <c r="B172" s="16">
        <v>200</v>
      </c>
      <c r="C172" s="11" t="s">
        <v>17</v>
      </c>
      <c r="D172" s="11" t="s">
        <v>13</v>
      </c>
      <c r="F172" s="11" t="s">
        <v>407</v>
      </c>
      <c r="G172" s="11" t="s">
        <v>12</v>
      </c>
      <c r="H172" s="11" t="s">
        <v>67</v>
      </c>
      <c r="I172" s="27" t="s">
        <v>80</v>
      </c>
      <c r="K172"/>
      <c r="L172" s="19"/>
      <c r="M172" s="19"/>
      <c r="N172" s="19"/>
      <c r="O172" s="19"/>
      <c r="P172" s="19"/>
      <c r="Q172" s="19"/>
      <c r="R172"/>
      <c r="S172"/>
    </row>
    <row r="173" spans="1:21" s="11" customFormat="1" ht="16" x14ac:dyDescent="0.2">
      <c r="A173" s="11" t="s">
        <v>81</v>
      </c>
      <c r="B173" s="16">
        <v>600</v>
      </c>
      <c r="C173" s="11" t="s">
        <v>17</v>
      </c>
      <c r="D173" s="11" t="s">
        <v>13</v>
      </c>
      <c r="F173" s="11" t="s">
        <v>407</v>
      </c>
      <c r="G173" s="11" t="s">
        <v>12</v>
      </c>
      <c r="H173" s="11" t="s">
        <v>42</v>
      </c>
      <c r="I173" s="27" t="s">
        <v>80</v>
      </c>
      <c r="K173"/>
      <c r="L173" s="19"/>
      <c r="M173" s="19"/>
      <c r="N173" s="19"/>
      <c r="O173" s="19"/>
      <c r="P173" s="19"/>
      <c r="Q173" s="19"/>
      <c r="R173"/>
      <c r="S173"/>
    </row>
    <row r="174" spans="1:21" s="11" customFormat="1" ht="16" x14ac:dyDescent="0.2">
      <c r="A174" s="11" t="s">
        <v>56</v>
      </c>
      <c r="B174" s="16">
        <v>100</v>
      </c>
      <c r="C174" s="11" t="s">
        <v>17</v>
      </c>
      <c r="D174" s="11" t="s">
        <v>13</v>
      </c>
      <c r="F174" s="11" t="s">
        <v>407</v>
      </c>
      <c r="G174" s="11" t="s">
        <v>12</v>
      </c>
      <c r="H174" s="11" t="s">
        <v>43</v>
      </c>
      <c r="I174" s="27" t="s">
        <v>80</v>
      </c>
      <c r="K174"/>
      <c r="L174" s="19"/>
      <c r="M174" s="19"/>
      <c r="N174" s="19"/>
      <c r="O174" s="19"/>
      <c r="P174" s="19"/>
      <c r="Q174" s="19"/>
      <c r="R174"/>
      <c r="S174"/>
    </row>
    <row r="175" spans="1:21" s="11" customFormat="1" ht="16" x14ac:dyDescent="0.2">
      <c r="A175" s="11" t="s">
        <v>82</v>
      </c>
      <c r="B175" s="16">
        <v>600</v>
      </c>
      <c r="C175" s="11" t="s">
        <v>17</v>
      </c>
      <c r="D175" s="11" t="s">
        <v>13</v>
      </c>
      <c r="F175" s="11" t="s">
        <v>407</v>
      </c>
      <c r="G175" s="11" t="s">
        <v>12</v>
      </c>
      <c r="H175" s="11" t="s">
        <v>44</v>
      </c>
      <c r="I175" s="27" t="s">
        <v>80</v>
      </c>
      <c r="K175"/>
      <c r="L175" s="19"/>
      <c r="M175" s="19"/>
      <c r="N175" s="19"/>
      <c r="O175" s="19"/>
      <c r="P175" s="19"/>
      <c r="Q175" s="19"/>
      <c r="R175"/>
      <c r="S175"/>
    </row>
    <row r="176" spans="1:21" s="11" customFormat="1" ht="16" x14ac:dyDescent="0.2">
      <c r="A176" s="11" t="s">
        <v>83</v>
      </c>
      <c r="B176" s="16">
        <v>100</v>
      </c>
      <c r="C176" s="11" t="s">
        <v>17</v>
      </c>
      <c r="D176" s="11" t="s">
        <v>13</v>
      </c>
      <c r="F176" s="11" t="s">
        <v>407</v>
      </c>
      <c r="G176" s="11" t="s">
        <v>12</v>
      </c>
      <c r="H176" s="11" t="s">
        <v>45</v>
      </c>
      <c r="I176" s="27" t="s">
        <v>80</v>
      </c>
      <c r="K176"/>
      <c r="L176" s="19"/>
      <c r="M176" s="19"/>
      <c r="N176" s="19"/>
      <c r="O176" s="19"/>
      <c r="P176" s="19"/>
      <c r="Q176" s="19"/>
      <c r="R176"/>
      <c r="S176"/>
    </row>
    <row r="177" spans="1:19" s="11" customFormat="1" ht="16" x14ac:dyDescent="0.2">
      <c r="A177" s="11" t="s">
        <v>84</v>
      </c>
      <c r="B177" s="16">
        <v>200</v>
      </c>
      <c r="C177" s="11" t="s">
        <v>17</v>
      </c>
      <c r="D177" s="11" t="s">
        <v>13</v>
      </c>
      <c r="F177" s="11" t="s">
        <v>407</v>
      </c>
      <c r="G177" s="11" t="s">
        <v>12</v>
      </c>
      <c r="H177" s="11" t="s">
        <v>46</v>
      </c>
      <c r="I177" s="27" t="s">
        <v>80</v>
      </c>
      <c r="K177"/>
      <c r="L177" s="19"/>
      <c r="M177" s="19"/>
      <c r="N177" s="19"/>
      <c r="O177" s="19"/>
      <c r="P177" s="19"/>
      <c r="Q177" s="19"/>
      <c r="R177"/>
      <c r="S177"/>
    </row>
    <row r="178" spans="1:19" s="11" customFormat="1" ht="16" x14ac:dyDescent="0.2">
      <c r="A178" s="11" t="s">
        <v>30</v>
      </c>
      <c r="B178" s="16">
        <v>100</v>
      </c>
      <c r="C178" s="11" t="s">
        <v>17</v>
      </c>
      <c r="D178" s="11" t="s">
        <v>13</v>
      </c>
      <c r="F178" s="11" t="s">
        <v>407</v>
      </c>
      <c r="G178" s="11" t="s">
        <v>12</v>
      </c>
      <c r="H178" s="11" t="s">
        <v>29</v>
      </c>
      <c r="I178" s="10" t="s">
        <v>85</v>
      </c>
      <c r="K178"/>
      <c r="L178" s="19"/>
      <c r="M178" s="19"/>
      <c r="N178" s="19"/>
      <c r="O178" s="19"/>
      <c r="P178" s="19"/>
      <c r="Q178" s="19"/>
      <c r="R178"/>
      <c r="S178"/>
    </row>
    <row r="179" spans="1:19" s="11" customFormat="1" ht="16" x14ac:dyDescent="0.2">
      <c r="A179" s="11" t="s">
        <v>25</v>
      </c>
      <c r="B179" s="16">
        <v>900</v>
      </c>
      <c r="C179" s="11" t="s">
        <v>17</v>
      </c>
      <c r="D179" s="11" t="s">
        <v>13</v>
      </c>
      <c r="F179" s="11" t="s">
        <v>407</v>
      </c>
      <c r="G179" s="11" t="s">
        <v>12</v>
      </c>
      <c r="H179" s="11" t="s">
        <v>26</v>
      </c>
      <c r="I179" s="10" t="s">
        <v>86</v>
      </c>
      <c r="K179"/>
      <c r="L179" s="19"/>
      <c r="M179" s="19"/>
      <c r="N179" s="19"/>
      <c r="O179" s="19"/>
      <c r="P179" s="19"/>
      <c r="Q179" s="19"/>
      <c r="R179"/>
      <c r="S179"/>
    </row>
    <row r="180" spans="1:19" s="11" customFormat="1" ht="16" x14ac:dyDescent="0.2">
      <c r="A180" s="11" t="s">
        <v>82</v>
      </c>
      <c r="B180" s="16">
        <v>900</v>
      </c>
      <c r="C180" s="11" t="s">
        <v>17</v>
      </c>
      <c r="D180" s="11" t="s">
        <v>13</v>
      </c>
      <c r="F180" s="11" t="s">
        <v>407</v>
      </c>
      <c r="G180" s="11" t="s">
        <v>12</v>
      </c>
      <c r="H180" s="11" t="s">
        <v>44</v>
      </c>
      <c r="I180" s="10" t="s">
        <v>86</v>
      </c>
      <c r="K180"/>
      <c r="L180" s="19"/>
      <c r="M180" s="19"/>
      <c r="N180" s="19"/>
      <c r="O180" s="19"/>
      <c r="P180" s="19"/>
      <c r="Q180" s="19"/>
      <c r="R180"/>
      <c r="S180"/>
    </row>
    <row r="181" spans="1:19" s="11" customFormat="1" ht="16" x14ac:dyDescent="0.2">
      <c r="A181" s="11" t="s">
        <v>71</v>
      </c>
      <c r="B181" s="16">
        <v>750</v>
      </c>
      <c r="C181" s="11" t="s">
        <v>17</v>
      </c>
      <c r="D181" s="11" t="s">
        <v>13</v>
      </c>
      <c r="F181" s="11" t="s">
        <v>407</v>
      </c>
      <c r="G181" s="11" t="s">
        <v>12</v>
      </c>
      <c r="H181" s="11" t="s">
        <v>72</v>
      </c>
      <c r="I181" s="10" t="s">
        <v>87</v>
      </c>
      <c r="K181"/>
      <c r="L181" s="19"/>
      <c r="M181" s="19"/>
      <c r="N181" s="19"/>
      <c r="O181" s="19"/>
      <c r="P181" s="19"/>
      <c r="Q181" s="19"/>
      <c r="R181"/>
      <c r="S181"/>
    </row>
    <row r="182" spans="1:19" s="11" customFormat="1" ht="16" x14ac:dyDescent="0.2">
      <c r="A182" s="11" t="s">
        <v>20</v>
      </c>
      <c r="B182" s="16">
        <v>750</v>
      </c>
      <c r="C182" s="11" t="s">
        <v>17</v>
      </c>
      <c r="D182" s="11" t="s">
        <v>13</v>
      </c>
      <c r="F182" s="11" t="s">
        <v>407</v>
      </c>
      <c r="G182" s="11" t="s">
        <v>12</v>
      </c>
      <c r="H182" s="11" t="s">
        <v>15</v>
      </c>
      <c r="I182" s="10" t="s">
        <v>87</v>
      </c>
      <c r="K182"/>
      <c r="L182" s="19"/>
      <c r="M182" s="19"/>
      <c r="N182" s="19"/>
      <c r="O182" s="19"/>
      <c r="P182" s="19"/>
      <c r="Q182" s="19"/>
      <c r="R182"/>
      <c r="S182"/>
    </row>
    <row r="183" spans="1:19" s="11" customFormat="1" ht="16" x14ac:dyDescent="0.2">
      <c r="A183" s="11" t="s">
        <v>18</v>
      </c>
      <c r="B183" s="16">
        <v>100</v>
      </c>
      <c r="C183" s="11" t="s">
        <v>17</v>
      </c>
      <c r="D183" s="11" t="s">
        <v>13</v>
      </c>
      <c r="F183" s="11" t="s">
        <v>407</v>
      </c>
      <c r="G183" s="11" t="s">
        <v>12</v>
      </c>
      <c r="H183" s="11" t="s">
        <v>19</v>
      </c>
      <c r="I183" s="10" t="s">
        <v>88</v>
      </c>
      <c r="K183"/>
      <c r="L183" s="19"/>
      <c r="M183" s="19"/>
      <c r="N183" s="19"/>
      <c r="O183" s="19"/>
      <c r="P183" s="19"/>
      <c r="Q183" s="19"/>
      <c r="R183"/>
      <c r="S183"/>
    </row>
    <row r="184" spans="1:19" s="11" customFormat="1" ht="16" x14ac:dyDescent="0.2">
      <c r="A184" s="11" t="s">
        <v>56</v>
      </c>
      <c r="B184" s="16">
        <v>100</v>
      </c>
      <c r="C184" s="11" t="s">
        <v>17</v>
      </c>
      <c r="D184" s="11" t="s">
        <v>13</v>
      </c>
      <c r="F184" s="11" t="s">
        <v>407</v>
      </c>
      <c r="G184" s="11" t="s">
        <v>12</v>
      </c>
      <c r="H184" s="11" t="s">
        <v>43</v>
      </c>
      <c r="I184" s="10" t="s">
        <v>88</v>
      </c>
      <c r="K184"/>
      <c r="L184" s="19"/>
      <c r="M184" s="19"/>
      <c r="N184" s="19"/>
      <c r="O184" s="19"/>
      <c r="P184" s="19"/>
      <c r="Q184" s="19"/>
      <c r="R184"/>
      <c r="S184"/>
    </row>
    <row r="185" spans="1:19" s="11" customFormat="1" ht="16" x14ac:dyDescent="0.2">
      <c r="A185" s="11" t="s">
        <v>66</v>
      </c>
      <c r="B185" s="16">
        <v>100</v>
      </c>
      <c r="C185" s="11" t="s">
        <v>17</v>
      </c>
      <c r="D185" s="11" t="s">
        <v>13</v>
      </c>
      <c r="F185" s="11" t="s">
        <v>407</v>
      </c>
      <c r="G185" s="11" t="s">
        <v>12</v>
      </c>
      <c r="H185" s="11" t="s">
        <v>67</v>
      </c>
      <c r="I185" s="10" t="s">
        <v>89</v>
      </c>
      <c r="K185"/>
      <c r="L185" s="19"/>
      <c r="M185" s="19"/>
      <c r="N185" s="19"/>
      <c r="O185" s="19"/>
      <c r="P185" s="19"/>
      <c r="Q185" s="19"/>
      <c r="R185"/>
      <c r="S185"/>
    </row>
    <row r="186" spans="1:19" s="11" customFormat="1" ht="16" x14ac:dyDescent="0.2">
      <c r="A186" s="11" t="s">
        <v>69</v>
      </c>
      <c r="B186" s="16">
        <v>100</v>
      </c>
      <c r="C186" s="11" t="s">
        <v>17</v>
      </c>
      <c r="D186" s="11" t="s">
        <v>13</v>
      </c>
      <c r="F186" s="11" t="s">
        <v>407</v>
      </c>
      <c r="G186" s="11" t="s">
        <v>12</v>
      </c>
      <c r="H186" s="11" t="s">
        <v>70</v>
      </c>
      <c r="I186" s="10" t="s">
        <v>89</v>
      </c>
      <c r="K186"/>
      <c r="L186" s="19"/>
      <c r="M186" s="19"/>
      <c r="N186" s="19"/>
      <c r="O186" s="19"/>
      <c r="P186" s="19"/>
      <c r="Q186" s="19"/>
      <c r="R186"/>
      <c r="S186"/>
    </row>
    <row r="187" spans="1:19" s="11" customFormat="1" ht="16" x14ac:dyDescent="0.2">
      <c r="A187" s="11" t="s">
        <v>27</v>
      </c>
      <c r="B187" s="16">
        <v>300</v>
      </c>
      <c r="C187" s="11" t="s">
        <v>17</v>
      </c>
      <c r="D187" s="11" t="s">
        <v>13</v>
      </c>
      <c r="F187" s="11" t="s">
        <v>407</v>
      </c>
      <c r="G187" s="11" t="s">
        <v>12</v>
      </c>
      <c r="H187" s="11" t="s">
        <v>28</v>
      </c>
      <c r="I187" s="10" t="s">
        <v>90</v>
      </c>
      <c r="K187"/>
      <c r="L187" s="19"/>
      <c r="M187" s="19"/>
      <c r="N187" s="19"/>
      <c r="O187" s="19"/>
      <c r="P187" s="19"/>
      <c r="Q187" s="19"/>
      <c r="R187"/>
      <c r="S187"/>
    </row>
    <row r="188" spans="1:19" s="11" customFormat="1" ht="16" x14ac:dyDescent="0.2">
      <c r="A188" s="11" t="s">
        <v>91</v>
      </c>
      <c r="B188" s="16">
        <v>300</v>
      </c>
      <c r="C188" s="11" t="s">
        <v>17</v>
      </c>
      <c r="D188" s="11" t="s">
        <v>13</v>
      </c>
      <c r="F188" s="11" t="s">
        <v>407</v>
      </c>
      <c r="G188" s="11" t="s">
        <v>12</v>
      </c>
      <c r="H188" s="11" t="s">
        <v>92</v>
      </c>
      <c r="I188" s="10" t="s">
        <v>90</v>
      </c>
      <c r="K188"/>
      <c r="L188" s="19"/>
      <c r="M188" s="19"/>
      <c r="N188" s="19"/>
      <c r="O188" s="19"/>
      <c r="P188" s="19"/>
      <c r="Q188" s="19"/>
      <c r="R188"/>
      <c r="S188"/>
    </row>
    <row r="189" spans="1:19" s="11" customFormat="1" ht="16" x14ac:dyDescent="0.2">
      <c r="A189" s="11" t="s">
        <v>93</v>
      </c>
      <c r="B189" s="16">
        <v>100</v>
      </c>
      <c r="C189" s="11" t="s">
        <v>34</v>
      </c>
      <c r="D189" s="11" t="s">
        <v>13</v>
      </c>
      <c r="F189" s="11" t="s">
        <v>407</v>
      </c>
      <c r="G189" s="11" t="s">
        <v>12</v>
      </c>
      <c r="H189" s="11" t="s">
        <v>94</v>
      </c>
      <c r="I189" s="10" t="s">
        <v>95</v>
      </c>
      <c r="K189"/>
      <c r="L189" s="19"/>
      <c r="M189" s="19"/>
      <c r="N189" s="19"/>
      <c r="O189" s="19"/>
      <c r="P189" s="19"/>
      <c r="Q189" s="19"/>
      <c r="R189"/>
      <c r="S189"/>
    </row>
    <row r="190" spans="1:19" s="11" customFormat="1" ht="16" x14ac:dyDescent="0.2">
      <c r="A190" s="11" t="s">
        <v>96</v>
      </c>
      <c r="B190" s="16">
        <v>100</v>
      </c>
      <c r="C190" s="11" t="s">
        <v>17</v>
      </c>
      <c r="D190" s="11" t="s">
        <v>13</v>
      </c>
      <c r="F190" s="11" t="s">
        <v>407</v>
      </c>
      <c r="G190" s="11" t="s">
        <v>12</v>
      </c>
      <c r="H190" s="11" t="s">
        <v>97</v>
      </c>
      <c r="I190" s="10" t="s">
        <v>98</v>
      </c>
      <c r="K190"/>
      <c r="L190" s="19"/>
      <c r="M190" s="19"/>
      <c r="N190" s="19"/>
      <c r="O190" s="19"/>
      <c r="P190" s="19"/>
      <c r="Q190" s="19"/>
      <c r="R190"/>
      <c r="S190"/>
    </row>
    <row r="191" spans="1:19" s="11" customFormat="1" ht="16" x14ac:dyDescent="0.2">
      <c r="A191" s="11" t="s">
        <v>71</v>
      </c>
      <c r="B191" s="16">
        <v>1161</v>
      </c>
      <c r="C191" s="11" t="s">
        <v>17</v>
      </c>
      <c r="D191" s="11" t="s">
        <v>13</v>
      </c>
      <c r="F191" s="11" t="s">
        <v>407</v>
      </c>
      <c r="G191" s="11" t="s">
        <v>12</v>
      </c>
      <c r="H191" s="11" t="s">
        <v>72</v>
      </c>
      <c r="I191" s="10" t="s">
        <v>99</v>
      </c>
      <c r="K191"/>
      <c r="L191" s="19"/>
      <c r="M191" s="19"/>
      <c r="N191" s="19"/>
      <c r="O191" s="19"/>
      <c r="P191" s="19"/>
      <c r="Q191" s="19"/>
      <c r="R191"/>
      <c r="S191"/>
    </row>
    <row r="192" spans="1:19" s="11" customFormat="1" ht="16" x14ac:dyDescent="0.2">
      <c r="A192" s="11" t="s">
        <v>20</v>
      </c>
      <c r="B192" s="16">
        <v>1161</v>
      </c>
      <c r="C192" s="11" t="s">
        <v>17</v>
      </c>
      <c r="D192" s="11" t="s">
        <v>13</v>
      </c>
      <c r="F192" s="11" t="s">
        <v>407</v>
      </c>
      <c r="G192" s="11" t="s">
        <v>12</v>
      </c>
      <c r="H192" s="11" t="s">
        <v>15</v>
      </c>
      <c r="I192" s="10" t="s">
        <v>99</v>
      </c>
      <c r="K192"/>
      <c r="L192" s="19"/>
      <c r="M192" s="19"/>
      <c r="N192" s="19"/>
      <c r="O192" s="19"/>
      <c r="P192" s="19"/>
      <c r="Q192" s="19"/>
      <c r="R192"/>
      <c r="S192"/>
    </row>
    <row r="193" spans="1:19" s="11" customFormat="1" ht="16" x14ac:dyDescent="0.2">
      <c r="A193" s="11" t="s">
        <v>100</v>
      </c>
      <c r="B193" s="16">
        <v>464.6</v>
      </c>
      <c r="C193" s="11" t="s">
        <v>17</v>
      </c>
      <c r="D193" s="11" t="s">
        <v>13</v>
      </c>
      <c r="F193" s="11" t="s">
        <v>407</v>
      </c>
      <c r="G193" s="11" t="s">
        <v>12</v>
      </c>
      <c r="H193" s="11" t="s">
        <v>101</v>
      </c>
      <c r="I193" s="10" t="s">
        <v>102</v>
      </c>
      <c r="K193"/>
      <c r="L193" s="19"/>
      <c r="M193" s="19"/>
      <c r="N193" s="19"/>
      <c r="O193" s="19"/>
      <c r="P193" s="19"/>
      <c r="Q193" s="19"/>
      <c r="R193"/>
      <c r="S193"/>
    </row>
    <row r="194" spans="1:19" s="11" customFormat="1" ht="16" x14ac:dyDescent="0.2">
      <c r="A194" s="11" t="s">
        <v>103</v>
      </c>
      <c r="B194" s="16">
        <v>464.6</v>
      </c>
      <c r="C194" s="11" t="s">
        <v>17</v>
      </c>
      <c r="D194" s="11" t="s">
        <v>13</v>
      </c>
      <c r="F194" s="11" t="s">
        <v>407</v>
      </c>
      <c r="G194" s="11" t="s">
        <v>12</v>
      </c>
      <c r="H194" s="11" t="s">
        <v>104</v>
      </c>
      <c r="I194" s="10" t="s">
        <v>102</v>
      </c>
      <c r="K194"/>
      <c r="L194" s="19"/>
      <c r="M194" s="19"/>
      <c r="N194" s="19"/>
      <c r="O194" s="19"/>
      <c r="P194" s="19"/>
      <c r="Q194" s="19"/>
      <c r="R194"/>
      <c r="S194"/>
    </row>
    <row r="195" spans="1:19" s="11" customFormat="1" ht="16" x14ac:dyDescent="0.2">
      <c r="A195" s="11" t="s">
        <v>81</v>
      </c>
      <c r="B195" s="16">
        <v>232.3</v>
      </c>
      <c r="C195" s="11" t="s">
        <v>17</v>
      </c>
      <c r="D195" s="11" t="s">
        <v>13</v>
      </c>
      <c r="F195" s="11" t="s">
        <v>407</v>
      </c>
      <c r="G195" s="11" t="s">
        <v>12</v>
      </c>
      <c r="H195" s="11" t="s">
        <v>42</v>
      </c>
      <c r="I195" s="10" t="s">
        <v>102</v>
      </c>
      <c r="K195"/>
      <c r="L195" s="19"/>
      <c r="M195" s="19"/>
      <c r="N195" s="19"/>
      <c r="O195" s="19"/>
      <c r="P195" s="19"/>
      <c r="Q195" s="19"/>
      <c r="R195"/>
      <c r="S195"/>
    </row>
    <row r="196" spans="1:19" s="11" customFormat="1" ht="16" x14ac:dyDescent="0.2">
      <c r="A196" s="11" t="s">
        <v>82</v>
      </c>
      <c r="B196" s="16">
        <v>232.3</v>
      </c>
      <c r="C196" s="11" t="s">
        <v>17</v>
      </c>
      <c r="D196" s="11" t="s">
        <v>13</v>
      </c>
      <c r="F196" s="11" t="s">
        <v>407</v>
      </c>
      <c r="G196" s="11" t="s">
        <v>12</v>
      </c>
      <c r="H196" s="11" t="s">
        <v>44</v>
      </c>
      <c r="I196" s="10" t="s">
        <v>102</v>
      </c>
      <c r="K196"/>
      <c r="L196" s="19"/>
      <c r="M196" s="19"/>
      <c r="N196" s="19"/>
      <c r="O196" s="19"/>
      <c r="P196" s="19"/>
      <c r="Q196" s="19"/>
      <c r="R196"/>
      <c r="S196"/>
    </row>
    <row r="197" spans="1:19" s="11" customFormat="1" ht="16" x14ac:dyDescent="0.2">
      <c r="A197" s="11" t="s">
        <v>18</v>
      </c>
      <c r="B197" s="16">
        <v>60</v>
      </c>
      <c r="C197" s="11" t="s">
        <v>17</v>
      </c>
      <c r="D197" s="11" t="s">
        <v>13</v>
      </c>
      <c r="F197" s="11" t="s">
        <v>407</v>
      </c>
      <c r="G197" s="11" t="s">
        <v>12</v>
      </c>
      <c r="H197" s="11" t="s">
        <v>19</v>
      </c>
      <c r="I197" s="10" t="s">
        <v>105</v>
      </c>
      <c r="K197"/>
      <c r="L197" s="19"/>
      <c r="M197" s="19"/>
      <c r="N197" s="19"/>
      <c r="O197" s="19"/>
      <c r="P197" s="19"/>
      <c r="Q197" s="19"/>
      <c r="R197"/>
      <c r="S197"/>
    </row>
    <row r="198" spans="1:19" s="11" customFormat="1" ht="16" x14ac:dyDescent="0.2">
      <c r="A198" s="11" t="s">
        <v>66</v>
      </c>
      <c r="B198" s="16">
        <v>45</v>
      </c>
      <c r="C198" s="11" t="s">
        <v>17</v>
      </c>
      <c r="D198" s="11" t="s">
        <v>13</v>
      </c>
      <c r="F198" s="11" t="s">
        <v>407</v>
      </c>
      <c r="G198" s="11" t="s">
        <v>12</v>
      </c>
      <c r="H198" s="11" t="s">
        <v>67</v>
      </c>
      <c r="I198" s="10" t="s">
        <v>105</v>
      </c>
      <c r="K198"/>
      <c r="L198" s="19"/>
      <c r="M198" s="19"/>
      <c r="N198" s="19"/>
      <c r="O198" s="19"/>
      <c r="P198" s="19"/>
      <c r="Q198" s="19"/>
      <c r="R198"/>
      <c r="S198"/>
    </row>
    <row r="199" spans="1:19" s="11" customFormat="1" ht="16" x14ac:dyDescent="0.2">
      <c r="A199" s="11" t="s">
        <v>81</v>
      </c>
      <c r="B199" s="16">
        <v>180</v>
      </c>
      <c r="C199" s="11" t="s">
        <v>17</v>
      </c>
      <c r="D199" s="11" t="s">
        <v>13</v>
      </c>
      <c r="F199" s="11" t="s">
        <v>407</v>
      </c>
      <c r="G199" s="11" t="s">
        <v>12</v>
      </c>
      <c r="H199" s="11" t="s">
        <v>42</v>
      </c>
      <c r="I199" s="10" t="s">
        <v>105</v>
      </c>
      <c r="K199"/>
      <c r="L199" s="19"/>
      <c r="M199" s="19"/>
      <c r="N199" s="19"/>
      <c r="O199" s="19"/>
      <c r="P199" s="19"/>
      <c r="Q199" s="19"/>
      <c r="R199"/>
      <c r="S199"/>
    </row>
    <row r="200" spans="1:19" s="11" customFormat="1" ht="16" x14ac:dyDescent="0.2">
      <c r="A200" s="11" t="s">
        <v>83</v>
      </c>
      <c r="B200" s="16">
        <v>15</v>
      </c>
      <c r="C200" s="11" t="s">
        <v>17</v>
      </c>
      <c r="D200" s="11" t="s">
        <v>13</v>
      </c>
      <c r="F200" s="11" t="s">
        <v>407</v>
      </c>
      <c r="G200" s="11" t="s">
        <v>12</v>
      </c>
      <c r="H200" s="11" t="s">
        <v>45</v>
      </c>
      <c r="I200" s="10" t="s">
        <v>105</v>
      </c>
      <c r="K200"/>
      <c r="L200" s="19"/>
      <c r="M200" s="19"/>
      <c r="N200" s="19"/>
      <c r="O200" s="19"/>
      <c r="P200" s="19"/>
      <c r="Q200" s="19"/>
      <c r="R200"/>
      <c r="S200"/>
    </row>
    <row r="201" spans="1:19" s="11" customFormat="1" ht="16" x14ac:dyDescent="0.2">
      <c r="A201" s="11" t="s">
        <v>84</v>
      </c>
      <c r="B201" s="16">
        <v>45</v>
      </c>
      <c r="C201" s="11" t="s">
        <v>17</v>
      </c>
      <c r="D201" s="11" t="s">
        <v>13</v>
      </c>
      <c r="F201" s="11" t="s">
        <v>407</v>
      </c>
      <c r="G201" s="11" t="s">
        <v>12</v>
      </c>
      <c r="H201" s="11" t="s">
        <v>46</v>
      </c>
      <c r="I201" s="10" t="s">
        <v>105</v>
      </c>
      <c r="K201"/>
      <c r="L201" s="19"/>
      <c r="M201" s="19"/>
      <c r="N201" s="19"/>
      <c r="O201" s="19"/>
      <c r="P201" s="19"/>
      <c r="Q201" s="19"/>
      <c r="R201"/>
      <c r="S201"/>
    </row>
    <row r="202" spans="1:19" s="11" customFormat="1" ht="16" x14ac:dyDescent="0.2">
      <c r="A202" s="11" t="s">
        <v>106</v>
      </c>
      <c r="B202" s="16">
        <v>600</v>
      </c>
      <c r="C202" s="11" t="s">
        <v>17</v>
      </c>
      <c r="D202" s="11" t="s">
        <v>13</v>
      </c>
      <c r="F202" s="11" t="s">
        <v>407</v>
      </c>
      <c r="G202" s="11" t="s">
        <v>12</v>
      </c>
      <c r="H202" s="11" t="s">
        <v>107</v>
      </c>
      <c r="I202" s="10" t="s">
        <v>108</v>
      </c>
      <c r="K202"/>
      <c r="L202" s="19"/>
      <c r="M202" s="19"/>
      <c r="N202" s="19"/>
      <c r="O202" s="19"/>
      <c r="P202" s="19"/>
      <c r="Q202" s="19"/>
      <c r="R202"/>
      <c r="S202"/>
    </row>
    <row r="203" spans="1:19" s="11" customFormat="1" ht="16" x14ac:dyDescent="0.2">
      <c r="A203" s="11" t="s">
        <v>109</v>
      </c>
      <c r="B203" s="16">
        <v>7</v>
      </c>
      <c r="C203" s="11" t="s">
        <v>34</v>
      </c>
      <c r="D203" s="11" t="s">
        <v>13</v>
      </c>
      <c r="F203" s="11" t="s">
        <v>407</v>
      </c>
      <c r="G203" s="11" t="s">
        <v>12</v>
      </c>
      <c r="H203" s="11" t="s">
        <v>110</v>
      </c>
      <c r="I203" s="10" t="s">
        <v>108</v>
      </c>
      <c r="K203"/>
      <c r="L203" s="19"/>
      <c r="M203" s="19"/>
      <c r="N203" s="19"/>
      <c r="O203" s="19"/>
      <c r="P203" s="19"/>
      <c r="Q203" s="19"/>
      <c r="R203"/>
      <c r="S203"/>
    </row>
    <row r="204" spans="1:19" s="11" customFormat="1" ht="16" x14ac:dyDescent="0.2">
      <c r="A204" s="11" t="s">
        <v>81</v>
      </c>
      <c r="B204" s="16">
        <v>1300</v>
      </c>
      <c r="C204" s="11" t="s">
        <v>17</v>
      </c>
      <c r="D204" s="11" t="s">
        <v>13</v>
      </c>
      <c r="F204" s="11" t="s">
        <v>407</v>
      </c>
      <c r="G204" s="11" t="s">
        <v>12</v>
      </c>
      <c r="H204" s="11" t="s">
        <v>42</v>
      </c>
      <c r="I204" s="10" t="s">
        <v>108</v>
      </c>
      <c r="K204"/>
      <c r="L204" s="19"/>
      <c r="M204" s="19"/>
      <c r="N204" s="19"/>
      <c r="O204" s="19"/>
      <c r="P204" s="19"/>
      <c r="Q204" s="19"/>
      <c r="R204"/>
      <c r="S204"/>
    </row>
    <row r="205" spans="1:19" s="11" customFormat="1" ht="16" x14ac:dyDescent="0.2">
      <c r="A205" s="11" t="s">
        <v>71</v>
      </c>
      <c r="B205" s="16">
        <v>405</v>
      </c>
      <c r="C205" s="11" t="s">
        <v>17</v>
      </c>
      <c r="D205" s="11" t="s">
        <v>13</v>
      </c>
      <c r="F205" s="11" t="s">
        <v>407</v>
      </c>
      <c r="G205" s="11" t="s">
        <v>12</v>
      </c>
      <c r="H205" s="11" t="s">
        <v>72</v>
      </c>
      <c r="I205" s="10" t="s">
        <v>108</v>
      </c>
      <c r="K205"/>
      <c r="L205" s="19"/>
      <c r="M205" s="19"/>
      <c r="N205" s="19"/>
      <c r="O205" s="19"/>
      <c r="P205" s="19"/>
      <c r="Q205" s="19"/>
      <c r="R205"/>
      <c r="S205"/>
    </row>
    <row r="206" spans="1:19" s="11" customFormat="1" ht="16" x14ac:dyDescent="0.2">
      <c r="A206" s="11" t="s">
        <v>82</v>
      </c>
      <c r="B206" s="16">
        <v>400</v>
      </c>
      <c r="C206" s="11" t="s">
        <v>17</v>
      </c>
      <c r="D206" s="11" t="s">
        <v>13</v>
      </c>
      <c r="F206" s="11" t="s">
        <v>407</v>
      </c>
      <c r="G206" s="11" t="s">
        <v>12</v>
      </c>
      <c r="H206" s="11" t="s">
        <v>44</v>
      </c>
      <c r="I206" s="10" t="s">
        <v>108</v>
      </c>
      <c r="K206"/>
      <c r="L206" s="19"/>
      <c r="M206" s="19"/>
      <c r="N206" s="19"/>
      <c r="O206" s="19"/>
      <c r="P206" s="19"/>
      <c r="Q206" s="19"/>
      <c r="R206"/>
      <c r="S206"/>
    </row>
    <row r="207" spans="1:19" s="11" customFormat="1" ht="16" x14ac:dyDescent="0.2">
      <c r="A207" s="11" t="s">
        <v>20</v>
      </c>
      <c r="B207" s="16">
        <v>405</v>
      </c>
      <c r="C207" s="11" t="s">
        <v>17</v>
      </c>
      <c r="D207" s="11" t="s">
        <v>13</v>
      </c>
      <c r="F207" s="11" t="s">
        <v>407</v>
      </c>
      <c r="G207" s="11" t="s">
        <v>12</v>
      </c>
      <c r="H207" s="11" t="s">
        <v>15</v>
      </c>
      <c r="I207" s="10" t="s">
        <v>108</v>
      </c>
      <c r="K207"/>
      <c r="L207" s="19"/>
      <c r="M207" s="19"/>
      <c r="N207" s="19"/>
      <c r="O207" s="19"/>
      <c r="P207" s="19"/>
      <c r="Q207" s="19"/>
      <c r="R207"/>
      <c r="S207"/>
    </row>
    <row r="208" spans="1:19" s="11" customFormat="1" ht="16" x14ac:dyDescent="0.2">
      <c r="A208" s="11" t="s">
        <v>81</v>
      </c>
      <c r="B208" s="16">
        <v>1000</v>
      </c>
      <c r="C208" s="11" t="s">
        <v>17</v>
      </c>
      <c r="D208" s="11" t="s">
        <v>13</v>
      </c>
      <c r="F208" s="11" t="s">
        <v>407</v>
      </c>
      <c r="G208" s="11" t="s">
        <v>12</v>
      </c>
      <c r="H208" s="11" t="s">
        <v>42</v>
      </c>
      <c r="I208" s="10" t="s">
        <v>111</v>
      </c>
      <c r="K208"/>
      <c r="L208" s="19"/>
      <c r="M208" s="19"/>
      <c r="N208" s="19"/>
      <c r="O208" s="19"/>
      <c r="P208" s="19"/>
      <c r="Q208" s="19"/>
      <c r="R208"/>
      <c r="S208"/>
    </row>
    <row r="209" spans="1:19" s="11" customFormat="1" ht="16" x14ac:dyDescent="0.2">
      <c r="A209" s="11" t="s">
        <v>71</v>
      </c>
      <c r="B209" s="16">
        <v>1500</v>
      </c>
      <c r="C209" s="11" t="s">
        <v>17</v>
      </c>
      <c r="D209" s="11" t="s">
        <v>13</v>
      </c>
      <c r="F209" s="11" t="s">
        <v>407</v>
      </c>
      <c r="G209" s="11" t="s">
        <v>12</v>
      </c>
      <c r="H209" s="11" t="s">
        <v>72</v>
      </c>
      <c r="I209" s="10" t="s">
        <v>111</v>
      </c>
      <c r="K209"/>
      <c r="L209" s="19"/>
      <c r="M209" s="19"/>
      <c r="N209" s="19"/>
      <c r="O209" s="19"/>
      <c r="P209" s="19"/>
      <c r="Q209" s="19"/>
      <c r="R209"/>
      <c r="S209"/>
    </row>
    <row r="210" spans="1:19" s="11" customFormat="1" ht="16" x14ac:dyDescent="0.2">
      <c r="A210" s="11" t="s">
        <v>82</v>
      </c>
      <c r="B210" s="16">
        <v>1000</v>
      </c>
      <c r="C210" s="11" t="s">
        <v>17</v>
      </c>
      <c r="D210" s="11" t="s">
        <v>13</v>
      </c>
      <c r="F210" s="11" t="s">
        <v>407</v>
      </c>
      <c r="G210" s="11" t="s">
        <v>12</v>
      </c>
      <c r="H210" s="11" t="s">
        <v>44</v>
      </c>
      <c r="I210" s="10" t="s">
        <v>111</v>
      </c>
      <c r="K210"/>
      <c r="L210" s="19"/>
      <c r="M210" s="19"/>
      <c r="N210" s="19"/>
      <c r="O210" s="19"/>
      <c r="P210" s="19"/>
      <c r="Q210" s="19"/>
      <c r="R210"/>
      <c r="S210"/>
    </row>
    <row r="211" spans="1:19" s="11" customFormat="1" ht="16" x14ac:dyDescent="0.2">
      <c r="A211" s="11" t="s">
        <v>20</v>
      </c>
      <c r="B211" s="16">
        <v>1500</v>
      </c>
      <c r="C211" s="11" t="s">
        <v>17</v>
      </c>
      <c r="D211" s="11" t="s">
        <v>13</v>
      </c>
      <c r="F211" s="11" t="s">
        <v>407</v>
      </c>
      <c r="G211" s="11" t="s">
        <v>12</v>
      </c>
      <c r="H211" s="11" t="s">
        <v>15</v>
      </c>
      <c r="I211" s="10" t="s">
        <v>111</v>
      </c>
      <c r="K211"/>
      <c r="L211" s="19"/>
      <c r="M211" s="19"/>
      <c r="N211" s="19"/>
      <c r="O211" s="19"/>
      <c r="P211" s="19"/>
      <c r="Q211" s="19"/>
      <c r="R211"/>
      <c r="S211"/>
    </row>
    <row r="212" spans="1:19" s="11" customFormat="1" ht="16" x14ac:dyDescent="0.2">
      <c r="A212" s="11" t="s">
        <v>71</v>
      </c>
      <c r="B212" s="16">
        <v>511</v>
      </c>
      <c r="C212" s="11" t="s">
        <v>17</v>
      </c>
      <c r="D212" s="11" t="s">
        <v>13</v>
      </c>
      <c r="F212" s="11" t="s">
        <v>407</v>
      </c>
      <c r="G212" s="11" t="s">
        <v>12</v>
      </c>
      <c r="H212" s="11" t="s">
        <v>72</v>
      </c>
      <c r="I212" s="10" t="s">
        <v>112</v>
      </c>
      <c r="K212"/>
      <c r="L212" s="19"/>
      <c r="M212" s="19"/>
      <c r="N212" s="19"/>
      <c r="O212" s="19"/>
      <c r="P212" s="19"/>
      <c r="Q212" s="19"/>
      <c r="R212"/>
      <c r="S212"/>
    </row>
    <row r="213" spans="1:19" s="11" customFormat="1" ht="16" x14ac:dyDescent="0.2">
      <c r="A213" s="11" t="s">
        <v>20</v>
      </c>
      <c r="B213" s="16">
        <v>511</v>
      </c>
      <c r="C213" s="11" t="s">
        <v>17</v>
      </c>
      <c r="D213" s="11" t="s">
        <v>13</v>
      </c>
      <c r="F213" s="11" t="s">
        <v>407</v>
      </c>
      <c r="G213" s="11" t="s">
        <v>12</v>
      </c>
      <c r="H213" s="11" t="s">
        <v>15</v>
      </c>
      <c r="I213" s="10" t="s">
        <v>112</v>
      </c>
      <c r="K213"/>
      <c r="L213" s="19"/>
      <c r="M213" s="19"/>
      <c r="N213" s="19"/>
      <c r="O213" s="19"/>
      <c r="P213" s="19"/>
      <c r="Q213" s="19"/>
      <c r="R213"/>
      <c r="S213"/>
    </row>
    <row r="214" spans="1:19" s="11" customFormat="1" ht="16" x14ac:dyDescent="0.2">
      <c r="A214" s="11" t="s">
        <v>113</v>
      </c>
      <c r="B214" s="16">
        <v>29</v>
      </c>
      <c r="C214" s="11" t="s">
        <v>17</v>
      </c>
      <c r="D214" s="11" t="s">
        <v>114</v>
      </c>
      <c r="F214" s="11" t="s">
        <v>407</v>
      </c>
      <c r="G214" s="11" t="s">
        <v>12</v>
      </c>
      <c r="H214" s="11" t="s">
        <v>115</v>
      </c>
      <c r="I214" s="10" t="s">
        <v>112</v>
      </c>
      <c r="K214"/>
      <c r="L214" s="19"/>
      <c r="M214" s="19"/>
      <c r="N214" s="19"/>
      <c r="O214" s="19"/>
      <c r="P214" s="19"/>
      <c r="Q214" s="19"/>
      <c r="R214"/>
      <c r="S214"/>
    </row>
    <row r="215" spans="1:19" s="11" customFormat="1" ht="16" x14ac:dyDescent="0.2">
      <c r="A215" s="11" t="s">
        <v>82</v>
      </c>
      <c r="B215" s="16">
        <v>2250</v>
      </c>
      <c r="C215" s="11" t="s">
        <v>17</v>
      </c>
      <c r="D215" s="11" t="s">
        <v>13</v>
      </c>
      <c r="F215" s="11" t="s">
        <v>407</v>
      </c>
      <c r="G215" s="11" t="s">
        <v>12</v>
      </c>
      <c r="H215" s="11" t="s">
        <v>44</v>
      </c>
      <c r="I215" s="10" t="s">
        <v>116</v>
      </c>
      <c r="K215"/>
      <c r="L215" s="19"/>
      <c r="M215" s="19"/>
      <c r="N215" s="19"/>
      <c r="O215" s="19"/>
      <c r="P215" s="19"/>
      <c r="Q215" s="19"/>
      <c r="R215"/>
      <c r="S215"/>
    </row>
    <row r="216" spans="1:19" s="11" customFormat="1" ht="15.5" customHeight="1" x14ac:dyDescent="0.2">
      <c r="A216" s="28" t="s">
        <v>25</v>
      </c>
      <c r="B216" s="29">
        <v>2250</v>
      </c>
      <c r="C216" s="11" t="s">
        <v>17</v>
      </c>
      <c r="D216" s="11" t="s">
        <v>13</v>
      </c>
      <c r="F216" s="11" t="s">
        <v>407</v>
      </c>
      <c r="G216" s="11" t="s">
        <v>12</v>
      </c>
      <c r="H216" s="10" t="s">
        <v>26</v>
      </c>
      <c r="I216" s="10" t="s">
        <v>116</v>
      </c>
      <c r="K216"/>
      <c r="L216" s="19"/>
      <c r="M216" s="19"/>
      <c r="N216" s="19"/>
      <c r="O216" s="19"/>
      <c r="P216" s="19"/>
      <c r="Q216" s="19"/>
      <c r="R216"/>
      <c r="S216"/>
    </row>
    <row r="217" spans="1:19" s="11" customFormat="1" ht="16" x14ac:dyDescent="0.2">
      <c r="A217" s="11" t="s">
        <v>117</v>
      </c>
      <c r="B217" s="29">
        <v>2.2999999999999998</v>
      </c>
      <c r="C217" s="11" t="s">
        <v>47</v>
      </c>
      <c r="D217" s="10" t="s">
        <v>31</v>
      </c>
      <c r="F217" s="11" t="s">
        <v>407</v>
      </c>
      <c r="G217" s="11" t="s">
        <v>12</v>
      </c>
      <c r="H217" s="10" t="s">
        <v>118</v>
      </c>
      <c r="I217" s="10" t="s">
        <v>119</v>
      </c>
      <c r="K217"/>
      <c r="L217" s="19"/>
      <c r="M217" s="19"/>
      <c r="N217" s="19"/>
      <c r="O217" s="19"/>
      <c r="P217" s="19"/>
      <c r="Q217" s="19"/>
      <c r="R217"/>
      <c r="S217"/>
    </row>
    <row r="218" spans="1:19" s="11" customFormat="1" ht="16" x14ac:dyDescent="0.2">
      <c r="A218" s="11" t="s">
        <v>33</v>
      </c>
      <c r="B218" s="16">
        <v>50000</v>
      </c>
      <c r="C218" s="11" t="s">
        <v>17</v>
      </c>
      <c r="D218" s="11" t="s">
        <v>35</v>
      </c>
      <c r="F218" s="11" t="s">
        <v>407</v>
      </c>
      <c r="G218" s="11" t="s">
        <v>12</v>
      </c>
      <c r="H218" s="10" t="s">
        <v>36</v>
      </c>
      <c r="I218" s="11" t="s">
        <v>77</v>
      </c>
      <c r="K218"/>
      <c r="L218" s="19"/>
      <c r="M218" s="19"/>
      <c r="N218" s="19"/>
      <c r="O218" s="19"/>
      <c r="P218" s="19"/>
      <c r="Q218" s="19"/>
      <c r="R218"/>
      <c r="S218"/>
    </row>
    <row r="219" spans="1:19" s="11" customFormat="1" ht="16" x14ac:dyDescent="0.2">
      <c r="B219" s="16"/>
      <c r="L219" s="12"/>
      <c r="M219" s="12"/>
      <c r="N219" s="12"/>
      <c r="O219" s="12"/>
      <c r="P219" s="12"/>
      <c r="Q219" s="12"/>
    </row>
    <row r="220" spans="1:19" s="11" customFormat="1" ht="16" x14ac:dyDescent="0.2">
      <c r="A220" s="8" t="s">
        <v>1</v>
      </c>
      <c r="B220" s="9" t="s">
        <v>135</v>
      </c>
      <c r="L220" s="12"/>
      <c r="M220" s="12"/>
      <c r="N220" s="12"/>
      <c r="O220" s="12"/>
      <c r="P220" s="12"/>
      <c r="Q220" s="12"/>
    </row>
    <row r="221" spans="1:19" s="11" customFormat="1" ht="16" x14ac:dyDescent="0.2">
      <c r="A221" s="13" t="s">
        <v>3</v>
      </c>
      <c r="B221" s="14">
        <v>1</v>
      </c>
      <c r="L221" s="12"/>
      <c r="M221" s="12"/>
      <c r="N221" s="12"/>
      <c r="O221" s="12"/>
      <c r="P221" s="12"/>
      <c r="Q221" s="12"/>
    </row>
    <row r="222" spans="1:19" s="11" customFormat="1" ht="16" x14ac:dyDescent="0.2">
      <c r="A222" s="13" t="s">
        <v>11</v>
      </c>
      <c r="B222" s="14" t="s">
        <v>54</v>
      </c>
      <c r="L222" s="12"/>
      <c r="M222" s="12"/>
      <c r="N222" s="12"/>
      <c r="O222" s="12"/>
      <c r="P222" s="12"/>
      <c r="Q222" s="12"/>
    </row>
    <row r="223" spans="1:19" s="11" customFormat="1" ht="16" x14ac:dyDescent="0.2">
      <c r="A223" s="13" t="s">
        <v>4</v>
      </c>
      <c r="B223" s="16" t="s">
        <v>136</v>
      </c>
      <c r="L223" s="12"/>
      <c r="M223" s="12"/>
      <c r="N223" s="12"/>
      <c r="O223" s="12"/>
      <c r="P223" s="12"/>
      <c r="Q223" s="12"/>
    </row>
    <row r="224" spans="1:19" s="11" customFormat="1" ht="16" x14ac:dyDescent="0.2">
      <c r="A224" s="13" t="s">
        <v>2</v>
      </c>
      <c r="B224" s="14" t="s">
        <v>34</v>
      </c>
      <c r="L224" s="12"/>
      <c r="M224" s="12"/>
      <c r="N224" s="12"/>
      <c r="O224" s="12"/>
      <c r="P224" s="12"/>
      <c r="Q224" s="12"/>
    </row>
    <row r="225" spans="1:21" s="11" customFormat="1" ht="16" x14ac:dyDescent="0.2">
      <c r="A225" s="13" t="s">
        <v>6</v>
      </c>
      <c r="B225" s="16" t="s">
        <v>6</v>
      </c>
      <c r="L225" s="12"/>
      <c r="M225" s="12"/>
      <c r="N225" s="12"/>
      <c r="O225" s="12"/>
      <c r="P225" s="12"/>
      <c r="Q225" s="12"/>
    </row>
    <row r="226" spans="1:21" s="11" customFormat="1" ht="16" x14ac:dyDescent="0.2">
      <c r="A226" s="17" t="s">
        <v>7</v>
      </c>
      <c r="B226" s="9"/>
      <c r="C226" s="17"/>
      <c r="D226" s="17"/>
      <c r="E226" s="17"/>
      <c r="G226" s="17"/>
      <c r="H226" s="17"/>
      <c r="I226" s="17"/>
      <c r="J226" s="17"/>
      <c r="K226" s="17"/>
      <c r="L226" s="12"/>
      <c r="M226" s="12"/>
      <c r="N226" s="12"/>
      <c r="O226" s="12"/>
      <c r="P226" s="12"/>
      <c r="Q226" s="12"/>
    </row>
    <row r="227" spans="1:21" s="11" customFormat="1" ht="16" x14ac:dyDescent="0.2">
      <c r="A227" s="17" t="s">
        <v>8</v>
      </c>
      <c r="B227" s="9" t="s">
        <v>9</v>
      </c>
      <c r="C227" s="17" t="s">
        <v>2</v>
      </c>
      <c r="D227" s="17" t="s">
        <v>6</v>
      </c>
      <c r="E227" s="23" t="s">
        <v>10</v>
      </c>
      <c r="F227" s="17" t="s">
        <v>406</v>
      </c>
      <c r="G227" s="17" t="s">
        <v>5</v>
      </c>
      <c r="H227" s="17" t="s">
        <v>4</v>
      </c>
      <c r="I227" s="23" t="s">
        <v>11</v>
      </c>
      <c r="J227" s="17"/>
      <c r="K227" s="7"/>
      <c r="L227" s="18"/>
      <c r="M227" s="18"/>
      <c r="N227" s="18"/>
      <c r="O227" s="18"/>
      <c r="P227" s="18"/>
      <c r="Q227" s="18"/>
      <c r="R227" s="7"/>
      <c r="S227" s="7"/>
      <c r="T227" s="17"/>
      <c r="U227" s="7"/>
    </row>
    <row r="228" spans="1:21" s="11" customFormat="1" ht="16" x14ac:dyDescent="0.2">
      <c r="A228" s="16" t="str">
        <f>B220</f>
        <v>treatment of fuel cell balance of plant, 1MWe, PEM</v>
      </c>
      <c r="B228" s="12">
        <v>-1</v>
      </c>
      <c r="C228" s="11" t="s">
        <v>34</v>
      </c>
      <c r="D228" s="11" t="str">
        <f>B225</f>
        <v>unit</v>
      </c>
      <c r="G228" s="11" t="s">
        <v>16</v>
      </c>
      <c r="H228" s="11" t="str">
        <f>B223</f>
        <v>used fuel cell balance of plant, 1MWe, PEM</v>
      </c>
      <c r="L228" s="12"/>
      <c r="M228" s="12"/>
      <c r="N228" s="12"/>
      <c r="O228" s="12"/>
      <c r="P228" s="12"/>
      <c r="Q228" s="12"/>
    </row>
    <row r="229" spans="1:21" s="11" customFormat="1" ht="16" x14ac:dyDescent="0.2">
      <c r="A229" s="16" t="s">
        <v>122</v>
      </c>
      <c r="B229" s="11">
        <f>7523*-1</f>
        <v>-7523</v>
      </c>
      <c r="C229" s="11" t="s">
        <v>38</v>
      </c>
      <c r="D229" s="11" t="s">
        <v>13</v>
      </c>
      <c r="F229" s="11" t="s">
        <v>407</v>
      </c>
      <c r="G229" s="11" t="s">
        <v>12</v>
      </c>
      <c r="H229" s="11" t="s">
        <v>123</v>
      </c>
      <c r="K229"/>
      <c r="L229" s="19"/>
      <c r="M229" s="19"/>
      <c r="N229" s="19"/>
      <c r="O229" s="19"/>
      <c r="P229" s="19"/>
      <c r="Q229" s="19"/>
      <c r="R229"/>
      <c r="S229"/>
    </row>
    <row r="230" spans="1:21" s="11" customFormat="1" ht="16" x14ac:dyDescent="0.2">
      <c r="A230" s="16" t="s">
        <v>360</v>
      </c>
      <c r="B230" s="11">
        <v>-3312</v>
      </c>
      <c r="C230" s="11" t="s">
        <v>138</v>
      </c>
      <c r="D230" s="11" t="s">
        <v>13</v>
      </c>
      <c r="F230" s="11" t="s">
        <v>407</v>
      </c>
      <c r="G230" s="11" t="s">
        <v>12</v>
      </c>
      <c r="H230" s="16" t="s">
        <v>137</v>
      </c>
      <c r="K230"/>
      <c r="L230" s="19"/>
      <c r="M230" s="19"/>
      <c r="N230" s="19"/>
      <c r="O230" s="19"/>
      <c r="P230" s="19"/>
      <c r="Q230" s="19"/>
      <c r="R230"/>
      <c r="S230"/>
    </row>
    <row r="231" spans="1:21" s="11" customFormat="1" ht="16" x14ac:dyDescent="0.2">
      <c r="A231" s="11" t="s">
        <v>124</v>
      </c>
      <c r="B231" s="11">
        <v>-260</v>
      </c>
      <c r="C231" s="11" t="s">
        <v>38</v>
      </c>
      <c r="D231" s="11" t="s">
        <v>13</v>
      </c>
      <c r="F231" s="11" t="s">
        <v>407</v>
      </c>
      <c r="G231" s="11" t="s">
        <v>12</v>
      </c>
      <c r="H231" s="11" t="s">
        <v>125</v>
      </c>
      <c r="K231"/>
      <c r="L231" s="19"/>
      <c r="M231" s="19"/>
      <c r="N231" s="19"/>
      <c r="O231" s="19"/>
      <c r="P231" s="19"/>
      <c r="Q231" s="19"/>
      <c r="R231"/>
      <c r="S231"/>
    </row>
    <row r="232" spans="1:21" s="11" customFormat="1" ht="16" x14ac:dyDescent="0.2">
      <c r="A232" s="11" t="s">
        <v>147</v>
      </c>
      <c r="B232" s="11">
        <v>-32</v>
      </c>
      <c r="C232" s="11" t="s">
        <v>138</v>
      </c>
      <c r="D232" s="11" t="s">
        <v>13</v>
      </c>
      <c r="F232" s="11" t="s">
        <v>407</v>
      </c>
      <c r="G232" s="11" t="s">
        <v>12</v>
      </c>
      <c r="H232" s="11" t="s">
        <v>148</v>
      </c>
      <c r="K232"/>
      <c r="L232" s="19"/>
      <c r="M232" s="19"/>
      <c r="N232" s="19"/>
      <c r="O232" s="19"/>
      <c r="P232" s="19"/>
      <c r="Q232" s="19"/>
      <c r="R232"/>
      <c r="S232"/>
    </row>
    <row r="233" spans="1:21" s="11" customFormat="1" ht="16" x14ac:dyDescent="0.2">
      <c r="A233" s="11" t="s">
        <v>139</v>
      </c>
      <c r="B233" s="11">
        <v>-14</v>
      </c>
      <c r="C233" s="11" t="s">
        <v>138</v>
      </c>
      <c r="D233" s="11" t="s">
        <v>13</v>
      </c>
      <c r="F233" s="11" t="s">
        <v>407</v>
      </c>
      <c r="G233" s="11" t="s">
        <v>12</v>
      </c>
      <c r="H233" s="11" t="s">
        <v>361</v>
      </c>
      <c r="K233"/>
      <c r="L233" s="19"/>
      <c r="M233" s="19"/>
      <c r="N233" s="19"/>
      <c r="O233" s="19"/>
      <c r="P233" s="19"/>
      <c r="Q233" s="19"/>
      <c r="R233"/>
      <c r="S233"/>
    </row>
    <row r="234" spans="1:21" s="11" customFormat="1" ht="16" x14ac:dyDescent="0.2">
      <c r="A234" s="11" t="s">
        <v>140</v>
      </c>
      <c r="B234" s="11">
        <v>-8</v>
      </c>
      <c r="C234" s="11" t="s">
        <v>17</v>
      </c>
      <c r="D234" s="11" t="s">
        <v>13</v>
      </c>
      <c r="F234" s="11" t="s">
        <v>407</v>
      </c>
      <c r="G234" s="11" t="s">
        <v>12</v>
      </c>
      <c r="H234" s="11" t="s">
        <v>141</v>
      </c>
      <c r="K234"/>
      <c r="L234" s="19"/>
      <c r="M234" s="19"/>
      <c r="N234" s="19"/>
      <c r="O234" s="19"/>
      <c r="P234" s="19"/>
      <c r="Q234" s="19"/>
      <c r="R234"/>
      <c r="S234"/>
    </row>
    <row r="235" spans="1:21" s="11" customFormat="1" ht="16" x14ac:dyDescent="0.2">
      <c r="A235" s="11" t="s">
        <v>142</v>
      </c>
      <c r="B235" s="11">
        <v>-764.6</v>
      </c>
      <c r="C235" s="11" t="s">
        <v>38</v>
      </c>
      <c r="D235" s="11" t="s">
        <v>13</v>
      </c>
      <c r="F235" s="11" t="s">
        <v>407</v>
      </c>
      <c r="G235" s="11" t="s">
        <v>12</v>
      </c>
      <c r="H235" s="11" t="s">
        <v>363</v>
      </c>
      <c r="K235"/>
      <c r="L235" s="19"/>
      <c r="M235" s="19"/>
      <c r="N235" s="19"/>
      <c r="O235" s="19"/>
      <c r="P235" s="19"/>
      <c r="Q235" s="19"/>
      <c r="R235"/>
      <c r="S235"/>
    </row>
    <row r="236" spans="1:21" s="11" customFormat="1" ht="16" x14ac:dyDescent="0.2">
      <c r="A236" s="11" t="s">
        <v>362</v>
      </c>
      <c r="B236" s="11">
        <v>-600</v>
      </c>
      <c r="C236" s="11" t="s">
        <v>38</v>
      </c>
      <c r="D236" s="11" t="s">
        <v>13</v>
      </c>
      <c r="F236" s="11" t="s">
        <v>407</v>
      </c>
      <c r="G236" s="11" t="s">
        <v>12</v>
      </c>
      <c r="H236" s="11" t="s">
        <v>143</v>
      </c>
      <c r="K236"/>
      <c r="L236" s="19"/>
      <c r="M236" s="19"/>
      <c r="N236" s="19"/>
      <c r="O236" s="19"/>
      <c r="P236" s="19"/>
      <c r="Q236" s="19"/>
      <c r="R236"/>
      <c r="S236"/>
    </row>
    <row r="237" spans="1:21" s="11" customFormat="1" ht="16" x14ac:dyDescent="0.2">
      <c r="A237" s="11" t="s">
        <v>126</v>
      </c>
      <c r="B237" s="11">
        <v>-345</v>
      </c>
      <c r="C237" s="11" t="s">
        <v>38</v>
      </c>
      <c r="D237" s="11" t="s">
        <v>13</v>
      </c>
      <c r="F237" s="11" t="s">
        <v>407</v>
      </c>
      <c r="G237" s="11" t="s">
        <v>12</v>
      </c>
      <c r="H237" s="11" t="s">
        <v>127</v>
      </c>
      <c r="K237"/>
      <c r="L237" s="19"/>
      <c r="M237" s="19"/>
      <c r="N237" s="19"/>
      <c r="O237" s="19"/>
      <c r="P237" s="19"/>
      <c r="Q237" s="19"/>
      <c r="R237"/>
      <c r="S237"/>
    </row>
    <row r="238" spans="1:21" s="11" customFormat="1" ht="16" x14ac:dyDescent="0.2">
      <c r="A238" s="11" t="s">
        <v>128</v>
      </c>
      <c r="B238" s="11">
        <v>-147</v>
      </c>
      <c r="C238" s="11" t="s">
        <v>130</v>
      </c>
      <c r="D238" s="11" t="s">
        <v>13</v>
      </c>
      <c r="F238" s="11" t="s">
        <v>407</v>
      </c>
      <c r="G238" s="11" t="s">
        <v>12</v>
      </c>
      <c r="H238" s="11" t="s">
        <v>129</v>
      </c>
      <c r="K238"/>
      <c r="L238" s="19"/>
      <c r="M238" s="19"/>
      <c r="N238" s="19"/>
      <c r="O238" s="19"/>
      <c r="P238" s="19"/>
      <c r="Q238" s="19"/>
      <c r="R238"/>
      <c r="S238"/>
    </row>
    <row r="239" spans="1:21" s="11" customFormat="1" ht="16" x14ac:dyDescent="0.2">
      <c r="A239" s="11" t="s">
        <v>359</v>
      </c>
      <c r="B239" s="11">
        <v>-5600</v>
      </c>
      <c r="C239" s="11" t="s">
        <v>38</v>
      </c>
      <c r="D239" s="11" t="s">
        <v>13</v>
      </c>
      <c r="F239" s="11" t="s">
        <v>407</v>
      </c>
      <c r="G239" s="11" t="s">
        <v>12</v>
      </c>
      <c r="H239" s="11" t="s">
        <v>144</v>
      </c>
      <c r="K239"/>
      <c r="L239" s="19"/>
      <c r="M239" s="19"/>
      <c r="N239" s="19"/>
      <c r="O239" s="19"/>
      <c r="P239" s="19"/>
      <c r="Q239" s="19"/>
      <c r="R239"/>
      <c r="S239"/>
    </row>
    <row r="240" spans="1:21" s="11" customFormat="1" ht="16" x14ac:dyDescent="0.2">
      <c r="A240" s="11" t="s">
        <v>145</v>
      </c>
      <c r="B240" s="11">
        <v>-100</v>
      </c>
      <c r="C240" s="11" t="s">
        <v>138</v>
      </c>
      <c r="D240" s="11" t="s">
        <v>13</v>
      </c>
      <c r="F240" s="11" t="s">
        <v>407</v>
      </c>
      <c r="G240" s="11" t="s">
        <v>12</v>
      </c>
      <c r="H240" s="11" t="s">
        <v>358</v>
      </c>
      <c r="K240"/>
      <c r="L240" s="19"/>
      <c r="M240" s="19"/>
      <c r="N240" s="19"/>
      <c r="O240" s="19"/>
      <c r="P240" s="19"/>
      <c r="Q240" s="19"/>
      <c r="R240"/>
      <c r="S240"/>
    </row>
    <row r="241" spans="1:17" s="11" customFormat="1" ht="16" x14ac:dyDescent="0.2">
      <c r="B241" s="16"/>
      <c r="L241" s="12"/>
      <c r="M241" s="12"/>
      <c r="N241" s="12"/>
      <c r="O241" s="12"/>
      <c r="P241" s="12"/>
      <c r="Q241" s="12"/>
    </row>
    <row r="242" spans="1:17" ht="16" x14ac:dyDescent="0.2">
      <c r="A242" s="7" t="s">
        <v>1</v>
      </c>
      <c r="B242" s="7" t="s">
        <v>385</v>
      </c>
    </row>
    <row r="243" spans="1:17" x14ac:dyDescent="0.2">
      <c r="A243" t="s">
        <v>11</v>
      </c>
      <c r="B243" t="s">
        <v>408</v>
      </c>
    </row>
    <row r="244" spans="1:17" x14ac:dyDescent="0.2">
      <c r="A244" t="s">
        <v>2</v>
      </c>
      <c r="B244" t="s">
        <v>386</v>
      </c>
    </row>
    <row r="245" spans="1:17" x14ac:dyDescent="0.2">
      <c r="A245" t="s">
        <v>3</v>
      </c>
      <c r="B245">
        <v>1</v>
      </c>
    </row>
    <row r="246" spans="1:17" x14ac:dyDescent="0.2">
      <c r="A246" t="s">
        <v>4</v>
      </c>
      <c r="B246" t="s">
        <v>64</v>
      </c>
    </row>
    <row r="247" spans="1:17" x14ac:dyDescent="0.2">
      <c r="A247" t="s">
        <v>6</v>
      </c>
      <c r="B247" t="s">
        <v>13</v>
      </c>
    </row>
    <row r="248" spans="1:17" x14ac:dyDescent="0.2">
      <c r="A248" s="60" t="s">
        <v>7</v>
      </c>
      <c r="B248"/>
    </row>
    <row r="249" spans="1:17" x14ac:dyDescent="0.2">
      <c r="A249" s="60" t="s">
        <v>8</v>
      </c>
      <c r="B249" s="60" t="s">
        <v>9</v>
      </c>
      <c r="C249" s="60" t="s">
        <v>6</v>
      </c>
      <c r="D249" s="60" t="s">
        <v>10</v>
      </c>
      <c r="E249" s="60" t="s">
        <v>2</v>
      </c>
      <c r="F249" s="60" t="s">
        <v>406</v>
      </c>
      <c r="G249" s="60" t="s">
        <v>5</v>
      </c>
      <c r="H249" s="60" t="s">
        <v>4</v>
      </c>
    </row>
    <row r="250" spans="1:17" ht="16" x14ac:dyDescent="0.2">
      <c r="A250" s="61" t="s">
        <v>385</v>
      </c>
      <c r="B250">
        <v>1</v>
      </c>
      <c r="C250" t="s">
        <v>13</v>
      </c>
      <c r="E250" t="s">
        <v>386</v>
      </c>
      <c r="G250" t="s">
        <v>16</v>
      </c>
      <c r="H250" t="s">
        <v>64</v>
      </c>
    </row>
    <row r="251" spans="1:17" ht="16" x14ac:dyDescent="0.2">
      <c r="A251" t="s">
        <v>409</v>
      </c>
      <c r="B251">
        <v>116521.65528797316</v>
      </c>
      <c r="C251" t="s">
        <v>35</v>
      </c>
      <c r="E251" t="s">
        <v>386</v>
      </c>
      <c r="F251" s="11" t="s">
        <v>407</v>
      </c>
      <c r="G251" t="s">
        <v>12</v>
      </c>
      <c r="H251" t="s">
        <v>410</v>
      </c>
    </row>
    <row r="252" spans="1:17" ht="16" x14ac:dyDescent="0.2">
      <c r="A252" t="s">
        <v>411</v>
      </c>
      <c r="B252">
        <v>8278.4241713110096</v>
      </c>
      <c r="C252" t="s">
        <v>13</v>
      </c>
      <c r="E252" t="s">
        <v>386</v>
      </c>
      <c r="F252" s="11" t="s">
        <v>407</v>
      </c>
      <c r="G252" t="s">
        <v>12</v>
      </c>
      <c r="H252" t="s">
        <v>412</v>
      </c>
    </row>
    <row r="253" spans="1:17" ht="16" x14ac:dyDescent="0.2">
      <c r="A253" t="s">
        <v>93</v>
      </c>
      <c r="B253">
        <v>13268.15928826558</v>
      </c>
      <c r="C253" t="s">
        <v>13</v>
      </c>
      <c r="E253" t="s">
        <v>138</v>
      </c>
      <c r="F253" s="11" t="s">
        <v>407</v>
      </c>
      <c r="G253" t="s">
        <v>12</v>
      </c>
      <c r="H253" t="s">
        <v>94</v>
      </c>
    </row>
    <row r="254" spans="1:17" ht="16" x14ac:dyDescent="0.2">
      <c r="A254" t="s">
        <v>413</v>
      </c>
      <c r="B254">
        <v>345879.36606162385</v>
      </c>
      <c r="C254" t="s">
        <v>13</v>
      </c>
      <c r="E254" t="s">
        <v>386</v>
      </c>
      <c r="F254" s="11" t="s">
        <v>407</v>
      </c>
      <c r="G254" t="s">
        <v>12</v>
      </c>
      <c r="H254" t="s">
        <v>414</v>
      </c>
    </row>
    <row r="255" spans="1:17" ht="16" x14ac:dyDescent="0.2">
      <c r="A255" t="s">
        <v>415</v>
      </c>
      <c r="B255">
        <v>32036.367512265144</v>
      </c>
      <c r="C255" t="s">
        <v>13</v>
      </c>
      <c r="E255" t="s">
        <v>386</v>
      </c>
      <c r="F255" s="11" t="s">
        <v>407</v>
      </c>
      <c r="G255" t="s">
        <v>12</v>
      </c>
      <c r="H255" t="s">
        <v>416</v>
      </c>
    </row>
    <row r="256" spans="1:17" ht="16" x14ac:dyDescent="0.2">
      <c r="A256" t="s">
        <v>417</v>
      </c>
      <c r="B256">
        <v>2.1396805818844657E-11</v>
      </c>
      <c r="C256" t="s">
        <v>6</v>
      </c>
      <c r="E256" t="s">
        <v>17</v>
      </c>
      <c r="F256" s="11" t="s">
        <v>407</v>
      </c>
      <c r="G256" t="s">
        <v>12</v>
      </c>
      <c r="H256" t="s">
        <v>418</v>
      </c>
      <c r="J256" s="4"/>
    </row>
    <row r="257" spans="1:10" ht="16" x14ac:dyDescent="0.2">
      <c r="A257" t="s">
        <v>419</v>
      </c>
      <c r="B257">
        <v>146006.45370634104</v>
      </c>
      <c r="C257" t="s">
        <v>51</v>
      </c>
      <c r="E257" t="s">
        <v>17</v>
      </c>
      <c r="F257" s="11" t="s">
        <v>407</v>
      </c>
      <c r="G257" t="s">
        <v>12</v>
      </c>
      <c r="H257" t="s">
        <v>420</v>
      </c>
    </row>
    <row r="258" spans="1:10" ht="16" x14ac:dyDescent="0.2">
      <c r="A258" t="s">
        <v>421</v>
      </c>
      <c r="B258">
        <v>-30335.321449667019</v>
      </c>
      <c r="C258" t="s">
        <v>13</v>
      </c>
      <c r="E258" t="s">
        <v>138</v>
      </c>
      <c r="F258" s="11" t="s">
        <v>407</v>
      </c>
      <c r="G258" t="s">
        <v>12</v>
      </c>
      <c r="H258" t="s">
        <v>422</v>
      </c>
    </row>
    <row r="259" spans="1:10" ht="16" x14ac:dyDescent="0.2">
      <c r="A259" s="61" t="s">
        <v>423</v>
      </c>
      <c r="B259">
        <v>3.1149786708441735E-2</v>
      </c>
      <c r="C259" t="s">
        <v>13</v>
      </c>
      <c r="D259" t="s">
        <v>424</v>
      </c>
      <c r="F259" t="s">
        <v>14</v>
      </c>
      <c r="G259" t="s">
        <v>14</v>
      </c>
    </row>
    <row r="260" spans="1:10" x14ac:dyDescent="0.2">
      <c r="A260" t="s">
        <v>425</v>
      </c>
      <c r="B260">
        <v>1.7720330819418483E-11</v>
      </c>
      <c r="C260" t="s">
        <v>13</v>
      </c>
      <c r="D260" t="s">
        <v>426</v>
      </c>
      <c r="F260" t="s">
        <v>14</v>
      </c>
      <c r="G260" t="s">
        <v>14</v>
      </c>
      <c r="J260" s="4"/>
    </row>
    <row r="261" spans="1:10" x14ac:dyDescent="0.2">
      <c r="A261" t="s">
        <v>470</v>
      </c>
      <c r="B261">
        <v>4.7494417168496665E-2</v>
      </c>
      <c r="C261" t="s">
        <v>13</v>
      </c>
      <c r="D261" t="s">
        <v>424</v>
      </c>
      <c r="F261" t="s">
        <v>14</v>
      </c>
      <c r="G261" t="s">
        <v>14</v>
      </c>
      <c r="J261" s="4"/>
    </row>
    <row r="262" spans="1:10" x14ac:dyDescent="0.2">
      <c r="A262" t="s">
        <v>427</v>
      </c>
      <c r="B262">
        <v>14.215570380088019</v>
      </c>
      <c r="C262" t="s">
        <v>13</v>
      </c>
      <c r="D262" t="s">
        <v>424</v>
      </c>
      <c r="F262" t="s">
        <v>14</v>
      </c>
      <c r="G262" t="s">
        <v>14</v>
      </c>
    </row>
    <row r="263" spans="1:10" x14ac:dyDescent="0.2">
      <c r="A263" t="s">
        <v>450</v>
      </c>
      <c r="B263">
        <v>6.7802374854336847E-5</v>
      </c>
      <c r="C263" t="s">
        <v>13</v>
      </c>
      <c r="D263" t="s">
        <v>426</v>
      </c>
      <c r="F263" t="s">
        <v>14</v>
      </c>
      <c r="G263" t="s">
        <v>14</v>
      </c>
      <c r="J263" s="4"/>
    </row>
    <row r="264" spans="1:10" x14ac:dyDescent="0.2">
      <c r="A264" t="s">
        <v>428</v>
      </c>
      <c r="B264">
        <v>2.4959135091306647E-2</v>
      </c>
      <c r="C264" t="s">
        <v>13</v>
      </c>
      <c r="D264" t="s">
        <v>424</v>
      </c>
      <c r="F264" t="s">
        <v>14</v>
      </c>
      <c r="G264" t="s">
        <v>14</v>
      </c>
      <c r="J264" s="4"/>
    </row>
    <row r="265" spans="1:10" x14ac:dyDescent="0.2">
      <c r="A265" t="s">
        <v>429</v>
      </c>
      <c r="B265">
        <v>2.6040042516520712E-4</v>
      </c>
      <c r="C265" t="s">
        <v>13</v>
      </c>
      <c r="D265" t="s">
        <v>426</v>
      </c>
      <c r="F265" t="s">
        <v>14</v>
      </c>
      <c r="G265" t="s">
        <v>14</v>
      </c>
      <c r="J265" s="4"/>
    </row>
    <row r="266" spans="1:10" x14ac:dyDescent="0.2">
      <c r="A266" t="s">
        <v>430</v>
      </c>
      <c r="B266">
        <v>1.9423578883392176</v>
      </c>
      <c r="C266" t="s">
        <v>13</v>
      </c>
      <c r="D266" t="s">
        <v>426</v>
      </c>
      <c r="F266" t="s">
        <v>14</v>
      </c>
      <c r="G266" t="s">
        <v>14</v>
      </c>
      <c r="J266" s="4"/>
    </row>
    <row r="267" spans="1:10" x14ac:dyDescent="0.2">
      <c r="A267" t="s">
        <v>450</v>
      </c>
      <c r="B267">
        <v>4.7166869463886405E-3</v>
      </c>
      <c r="C267" t="s">
        <v>13</v>
      </c>
      <c r="D267" t="s">
        <v>424</v>
      </c>
      <c r="F267" t="s">
        <v>14</v>
      </c>
      <c r="G267" t="s">
        <v>14</v>
      </c>
    </row>
    <row r="268" spans="1:10" x14ac:dyDescent="0.2">
      <c r="A268" t="s">
        <v>431</v>
      </c>
      <c r="B268">
        <v>706.61866315584916</v>
      </c>
      <c r="C268" t="s">
        <v>31</v>
      </c>
      <c r="D268" t="s">
        <v>424</v>
      </c>
      <c r="F268" t="s">
        <v>14</v>
      </c>
      <c r="G268" t="s">
        <v>14</v>
      </c>
    </row>
    <row r="269" spans="1:10" x14ac:dyDescent="0.2">
      <c r="A269" t="s">
        <v>451</v>
      </c>
      <c r="B269">
        <v>7.3370685832712532E-5</v>
      </c>
      <c r="C269" t="s">
        <v>13</v>
      </c>
      <c r="D269" t="s">
        <v>426</v>
      </c>
      <c r="F269" t="s">
        <v>14</v>
      </c>
      <c r="G269" t="s">
        <v>14</v>
      </c>
      <c r="J269" s="4"/>
    </row>
    <row r="270" spans="1:10" x14ac:dyDescent="0.2">
      <c r="A270" t="s">
        <v>451</v>
      </c>
      <c r="B270">
        <v>3.3082318165642672E-3</v>
      </c>
      <c r="C270" t="s">
        <v>13</v>
      </c>
      <c r="D270" t="s">
        <v>424</v>
      </c>
      <c r="F270" t="s">
        <v>14</v>
      </c>
      <c r="G270" t="s">
        <v>14</v>
      </c>
      <c r="J270" s="4"/>
    </row>
    <row r="271" spans="1:10" x14ac:dyDescent="0.2">
      <c r="A271" t="s">
        <v>432</v>
      </c>
      <c r="B271">
        <v>137.24248823172556</v>
      </c>
      <c r="C271" t="s">
        <v>31</v>
      </c>
      <c r="D271" t="s">
        <v>433</v>
      </c>
      <c r="F271" t="s">
        <v>14</v>
      </c>
      <c r="G271" t="s">
        <v>14</v>
      </c>
    </row>
    <row r="272" spans="1:10" x14ac:dyDescent="0.2">
      <c r="A272" t="s">
        <v>452</v>
      </c>
      <c r="B272">
        <v>1.9063276408320819E-6</v>
      </c>
      <c r="C272" t="s">
        <v>13</v>
      </c>
      <c r="D272" t="s">
        <v>426</v>
      </c>
      <c r="F272" t="s">
        <v>14</v>
      </c>
      <c r="G272" t="s">
        <v>14</v>
      </c>
      <c r="J272" s="4"/>
    </row>
    <row r="273" spans="1:10" x14ac:dyDescent="0.2">
      <c r="A273" t="s">
        <v>453</v>
      </c>
      <c r="B273">
        <v>1.9063276408320818E-3</v>
      </c>
      <c r="C273" t="s">
        <v>13</v>
      </c>
      <c r="D273" t="s">
        <v>424</v>
      </c>
      <c r="F273" t="s">
        <v>14</v>
      </c>
      <c r="G273" t="s">
        <v>14</v>
      </c>
      <c r="J273" s="4"/>
    </row>
    <row r="274" spans="1:10" x14ac:dyDescent="0.2">
      <c r="A274" t="s">
        <v>434</v>
      </c>
      <c r="B274">
        <v>294.46538644468052</v>
      </c>
      <c r="C274" t="s">
        <v>31</v>
      </c>
      <c r="D274" t="s">
        <v>433</v>
      </c>
      <c r="F274" t="s">
        <v>14</v>
      </c>
      <c r="G274" t="s">
        <v>14</v>
      </c>
    </row>
    <row r="275" spans="1:10" x14ac:dyDescent="0.2">
      <c r="A275" t="s">
        <v>454</v>
      </c>
      <c r="B275">
        <v>3.1870391658584448E-4</v>
      </c>
      <c r="C275" t="s">
        <v>13</v>
      </c>
      <c r="D275" t="s">
        <v>426</v>
      </c>
      <c r="F275" t="s">
        <v>14</v>
      </c>
      <c r="G275" t="s">
        <v>14</v>
      </c>
      <c r="J275" s="4"/>
    </row>
    <row r="276" spans="1:10" x14ac:dyDescent="0.2">
      <c r="A276" t="s">
        <v>435</v>
      </c>
      <c r="B276">
        <v>7.3370685832712535E-6</v>
      </c>
      <c r="C276" t="s">
        <v>13</v>
      </c>
      <c r="D276" t="s">
        <v>426</v>
      </c>
      <c r="F276" t="s">
        <v>14</v>
      </c>
      <c r="G276" t="s">
        <v>14</v>
      </c>
      <c r="J276" s="4"/>
    </row>
    <row r="277" spans="1:10" x14ac:dyDescent="0.2">
      <c r="A277" t="s">
        <v>436</v>
      </c>
      <c r="B277">
        <v>6.3871802399013008E-2</v>
      </c>
      <c r="C277" t="s">
        <v>13</v>
      </c>
      <c r="D277" t="s">
        <v>424</v>
      </c>
      <c r="F277" t="s">
        <v>14</v>
      </c>
      <c r="G277" t="s">
        <v>14</v>
      </c>
      <c r="J277" s="4"/>
    </row>
    <row r="278" spans="1:10" x14ac:dyDescent="0.2">
      <c r="A278" t="s">
        <v>437</v>
      </c>
      <c r="B278">
        <v>1.3494965429945314</v>
      </c>
      <c r="C278" t="s">
        <v>13</v>
      </c>
      <c r="D278" t="s">
        <v>426</v>
      </c>
      <c r="F278" t="s">
        <v>14</v>
      </c>
      <c r="G278" t="s">
        <v>14</v>
      </c>
    </row>
    <row r="279" spans="1:10" x14ac:dyDescent="0.2">
      <c r="A279" t="s">
        <v>453</v>
      </c>
      <c r="B279">
        <v>8.0576735334139634E-8</v>
      </c>
      <c r="C279" t="s">
        <v>13</v>
      </c>
      <c r="D279" t="s">
        <v>426</v>
      </c>
      <c r="F279" t="s">
        <v>14</v>
      </c>
      <c r="G279" t="s">
        <v>14</v>
      </c>
      <c r="J279" s="4"/>
    </row>
    <row r="280" spans="1:10" x14ac:dyDescent="0.2">
      <c r="A280" t="s">
        <v>455</v>
      </c>
      <c r="B280">
        <v>0.52080085033041523</v>
      </c>
      <c r="C280" t="s">
        <v>13</v>
      </c>
      <c r="D280" t="s">
        <v>424</v>
      </c>
      <c r="F280" t="s">
        <v>14</v>
      </c>
      <c r="G280" t="s">
        <v>14</v>
      </c>
      <c r="J280" s="4"/>
    </row>
    <row r="281" spans="1:10" x14ac:dyDescent="0.2">
      <c r="A281" t="s">
        <v>456</v>
      </c>
      <c r="B281">
        <v>3.6685342916356225E-8</v>
      </c>
      <c r="C281" t="s">
        <v>13</v>
      </c>
      <c r="D281" t="s">
        <v>426</v>
      </c>
      <c r="F281" t="s">
        <v>14</v>
      </c>
      <c r="G281" t="s">
        <v>14</v>
      </c>
      <c r="J281" s="4"/>
    </row>
    <row r="282" spans="1:10" x14ac:dyDescent="0.2">
      <c r="A282" t="s">
        <v>457</v>
      </c>
      <c r="B282">
        <v>1.4706891937003535E-4</v>
      </c>
      <c r="C282" t="s">
        <v>13</v>
      </c>
      <c r="D282" t="s">
        <v>426</v>
      </c>
      <c r="F282" t="s">
        <v>14</v>
      </c>
      <c r="G282" t="s">
        <v>14</v>
      </c>
      <c r="J282" s="4"/>
    </row>
    <row r="283" spans="1:10" x14ac:dyDescent="0.2">
      <c r="A283" t="s">
        <v>438</v>
      </c>
      <c r="B283">
        <v>4.2253653894731728E-2</v>
      </c>
      <c r="C283" t="s">
        <v>13</v>
      </c>
      <c r="D283" t="s">
        <v>424</v>
      </c>
      <c r="F283" t="s">
        <v>14</v>
      </c>
      <c r="G283" t="s">
        <v>14</v>
      </c>
      <c r="J283" s="4"/>
    </row>
    <row r="284" spans="1:10" x14ac:dyDescent="0.2">
      <c r="A284" t="s">
        <v>458</v>
      </c>
      <c r="B284">
        <v>1.1595188743205457E-5</v>
      </c>
      <c r="C284" t="s">
        <v>13</v>
      </c>
      <c r="D284" t="s">
        <v>426</v>
      </c>
      <c r="F284" t="s">
        <v>14</v>
      </c>
      <c r="G284" t="s">
        <v>14</v>
      </c>
      <c r="J284" s="4"/>
    </row>
    <row r="285" spans="1:10" x14ac:dyDescent="0.2">
      <c r="A285" t="s">
        <v>459</v>
      </c>
      <c r="B285">
        <v>1.1431414890900267E-5</v>
      </c>
      <c r="C285" t="s">
        <v>13</v>
      </c>
      <c r="D285" t="s">
        <v>426</v>
      </c>
      <c r="F285" t="s">
        <v>14</v>
      </c>
      <c r="G285" t="s">
        <v>14</v>
      </c>
      <c r="J285" s="4"/>
    </row>
    <row r="286" spans="1:10" x14ac:dyDescent="0.2">
      <c r="A286" t="s">
        <v>459</v>
      </c>
      <c r="B286">
        <v>1.7753085589879512E-2</v>
      </c>
      <c r="C286" t="s">
        <v>13</v>
      </c>
      <c r="D286" t="s">
        <v>424</v>
      </c>
      <c r="F286" t="s">
        <v>14</v>
      </c>
      <c r="G286" t="s">
        <v>14</v>
      </c>
      <c r="J286" s="4"/>
    </row>
    <row r="287" spans="1:10" x14ac:dyDescent="0.2">
      <c r="A287" t="s">
        <v>460</v>
      </c>
      <c r="B287">
        <v>3.6030247507135564E-2</v>
      </c>
      <c r="C287" t="s">
        <v>13</v>
      </c>
      <c r="D287" t="s">
        <v>426</v>
      </c>
      <c r="F287" t="s">
        <v>14</v>
      </c>
      <c r="G287" t="s">
        <v>14</v>
      </c>
    </row>
    <row r="288" spans="1:10" x14ac:dyDescent="0.2">
      <c r="A288" t="s">
        <v>462</v>
      </c>
      <c r="B288">
        <v>1.6180856607749981E-4</v>
      </c>
      <c r="C288" t="s">
        <v>13</v>
      </c>
      <c r="D288" t="s">
        <v>424</v>
      </c>
      <c r="F288" t="s">
        <v>14</v>
      </c>
      <c r="G288" t="s">
        <v>14</v>
      </c>
      <c r="J288" s="4"/>
    </row>
    <row r="289" spans="1:10" x14ac:dyDescent="0.2">
      <c r="A289" t="s">
        <v>439</v>
      </c>
      <c r="B289">
        <v>11496.924431822366</v>
      </c>
      <c r="C289" t="s">
        <v>13</v>
      </c>
      <c r="D289" t="s">
        <v>440</v>
      </c>
      <c r="F289" t="s">
        <v>14</v>
      </c>
      <c r="G289" t="s">
        <v>14</v>
      </c>
      <c r="J289" s="4"/>
    </row>
    <row r="290" spans="1:10" x14ac:dyDescent="0.2">
      <c r="A290" t="s">
        <v>463</v>
      </c>
      <c r="B290">
        <v>0.37340438325576875</v>
      </c>
      <c r="C290" t="s">
        <v>13</v>
      </c>
      <c r="D290" t="s">
        <v>426</v>
      </c>
      <c r="F290" t="s">
        <v>14</v>
      </c>
      <c r="G290" t="s">
        <v>14</v>
      </c>
    </row>
    <row r="291" spans="1:10" x14ac:dyDescent="0.2">
      <c r="A291" t="s">
        <v>458</v>
      </c>
      <c r="B291">
        <v>1.473964670746456E-5</v>
      </c>
      <c r="C291" t="s">
        <v>13</v>
      </c>
      <c r="D291" t="s">
        <v>424</v>
      </c>
      <c r="F291" t="s">
        <v>14</v>
      </c>
      <c r="G291" t="s">
        <v>14</v>
      </c>
      <c r="J291" s="4"/>
    </row>
    <row r="292" spans="1:10" x14ac:dyDescent="0.2">
      <c r="A292" t="s">
        <v>441</v>
      </c>
      <c r="B292">
        <v>2.8332876448792956</v>
      </c>
      <c r="C292" t="s">
        <v>13</v>
      </c>
      <c r="D292" t="s">
        <v>424</v>
      </c>
      <c r="F292" t="s">
        <v>14</v>
      </c>
      <c r="G292" t="s">
        <v>14</v>
      </c>
      <c r="J292" s="4"/>
    </row>
    <row r="293" spans="1:10" x14ac:dyDescent="0.2">
      <c r="A293" t="s">
        <v>464</v>
      </c>
      <c r="B293">
        <v>1.1365905349978212E-4</v>
      </c>
      <c r="C293" t="s">
        <v>13</v>
      </c>
      <c r="D293" t="s">
        <v>426</v>
      </c>
      <c r="F293" t="s">
        <v>14</v>
      </c>
      <c r="G293" t="s">
        <v>14</v>
      </c>
      <c r="J293" s="4"/>
    </row>
    <row r="294" spans="1:10" x14ac:dyDescent="0.2">
      <c r="A294" t="s">
        <v>454</v>
      </c>
      <c r="B294">
        <v>0.45529130940834939</v>
      </c>
      <c r="C294" t="s">
        <v>13</v>
      </c>
      <c r="D294" t="s">
        <v>424</v>
      </c>
      <c r="F294" t="s">
        <v>14</v>
      </c>
      <c r="G294" t="s">
        <v>14</v>
      </c>
      <c r="J294" s="4"/>
    </row>
    <row r="295" spans="1:10" x14ac:dyDescent="0.2">
      <c r="A295" t="s">
        <v>431</v>
      </c>
      <c r="B295">
        <v>124.69741114514991</v>
      </c>
      <c r="C295" t="s">
        <v>31</v>
      </c>
      <c r="D295" t="s">
        <v>41</v>
      </c>
      <c r="F295" t="s">
        <v>14</v>
      </c>
      <c r="G295" t="s">
        <v>14</v>
      </c>
    </row>
    <row r="296" spans="1:10" x14ac:dyDescent="0.2">
      <c r="A296" t="s">
        <v>465</v>
      </c>
      <c r="B296">
        <v>3.5375152097914917E-4</v>
      </c>
      <c r="C296" t="s">
        <v>13</v>
      </c>
      <c r="D296" t="s">
        <v>426</v>
      </c>
      <c r="F296" t="s">
        <v>14</v>
      </c>
      <c r="G296" t="s">
        <v>14</v>
      </c>
      <c r="J296" s="4"/>
    </row>
    <row r="297" spans="1:10" x14ac:dyDescent="0.2">
      <c r="A297" t="s">
        <v>464</v>
      </c>
      <c r="B297">
        <v>0.14641382396081429</v>
      </c>
      <c r="C297" t="s">
        <v>13</v>
      </c>
      <c r="D297" t="s">
        <v>424</v>
      </c>
      <c r="F297" t="s">
        <v>14</v>
      </c>
      <c r="G297" t="s">
        <v>14</v>
      </c>
      <c r="J297" s="4"/>
    </row>
    <row r="298" spans="1:10" x14ac:dyDescent="0.2">
      <c r="A298" t="s">
        <v>461</v>
      </c>
      <c r="B298">
        <v>0.32558241838266128</v>
      </c>
      <c r="C298" t="s">
        <v>13</v>
      </c>
      <c r="D298" t="s">
        <v>426</v>
      </c>
      <c r="F298" t="s">
        <v>14</v>
      </c>
      <c r="G298" t="s">
        <v>14</v>
      </c>
    </row>
    <row r="299" spans="1:10" x14ac:dyDescent="0.2">
      <c r="A299" t="s">
        <v>462</v>
      </c>
      <c r="B299">
        <v>3.6685342916356225E-8</v>
      </c>
      <c r="C299" t="s">
        <v>13</v>
      </c>
      <c r="D299" t="s">
        <v>426</v>
      </c>
      <c r="F299" t="s">
        <v>14</v>
      </c>
      <c r="G299" t="s">
        <v>14</v>
      </c>
      <c r="J299" s="4"/>
    </row>
    <row r="300" spans="1:10" x14ac:dyDescent="0.2">
      <c r="A300" t="s">
        <v>442</v>
      </c>
      <c r="B300">
        <v>2.4959135091306647E-2</v>
      </c>
      <c r="C300" t="s">
        <v>13</v>
      </c>
      <c r="D300" t="s">
        <v>424</v>
      </c>
      <c r="F300" t="s">
        <v>14</v>
      </c>
      <c r="G300" t="s">
        <v>14</v>
      </c>
      <c r="J300" s="4"/>
    </row>
    <row r="301" spans="1:10" x14ac:dyDescent="0.2">
      <c r="A301" t="s">
        <v>443</v>
      </c>
      <c r="B301">
        <v>0.13724248823172555</v>
      </c>
      <c r="C301" t="s">
        <v>13</v>
      </c>
      <c r="D301" t="s">
        <v>424</v>
      </c>
      <c r="F301" t="s">
        <v>14</v>
      </c>
      <c r="G301" t="s">
        <v>14</v>
      </c>
    </row>
    <row r="302" spans="1:10" x14ac:dyDescent="0.2">
      <c r="A302" t="s">
        <v>466</v>
      </c>
      <c r="B302">
        <v>6.550954092206487E-5</v>
      </c>
      <c r="C302" t="s">
        <v>13</v>
      </c>
      <c r="D302" t="s">
        <v>426</v>
      </c>
      <c r="F302" t="s">
        <v>14</v>
      </c>
      <c r="G302" t="s">
        <v>14</v>
      </c>
      <c r="J302" s="4"/>
    </row>
    <row r="303" spans="1:10" x14ac:dyDescent="0.2">
      <c r="A303" t="s">
        <v>468</v>
      </c>
      <c r="B303">
        <v>0.14870665789308674</v>
      </c>
      <c r="C303" t="s">
        <v>13</v>
      </c>
      <c r="D303" t="s">
        <v>424</v>
      </c>
      <c r="F303" t="s">
        <v>14</v>
      </c>
      <c r="G303" t="s">
        <v>14</v>
      </c>
      <c r="J303" s="4"/>
    </row>
    <row r="304" spans="1:10" x14ac:dyDescent="0.2">
      <c r="A304" t="s">
        <v>467</v>
      </c>
      <c r="B304">
        <v>1.8211652376333995</v>
      </c>
      <c r="C304" t="s">
        <v>13</v>
      </c>
      <c r="D304" t="s">
        <v>444</v>
      </c>
      <c r="F304" t="s">
        <v>14</v>
      </c>
      <c r="G304" t="s">
        <v>14</v>
      </c>
    </row>
    <row r="305" spans="1:10" x14ac:dyDescent="0.2">
      <c r="A305" t="s">
        <v>468</v>
      </c>
      <c r="B305">
        <v>6.976766108199898E-4</v>
      </c>
      <c r="C305" t="s">
        <v>13</v>
      </c>
      <c r="D305" t="s">
        <v>426</v>
      </c>
      <c r="F305" t="s">
        <v>14</v>
      </c>
      <c r="G305" t="s">
        <v>14</v>
      </c>
    </row>
    <row r="306" spans="1:10" x14ac:dyDescent="0.2">
      <c r="A306" t="s">
        <v>466</v>
      </c>
      <c r="B306">
        <v>1.6868706787431662E-2</v>
      </c>
      <c r="C306" t="s">
        <v>13</v>
      </c>
      <c r="D306" t="s">
        <v>424</v>
      </c>
      <c r="F306" t="s">
        <v>14</v>
      </c>
      <c r="G306" t="s">
        <v>14</v>
      </c>
    </row>
    <row r="307" spans="1:10" x14ac:dyDescent="0.2">
      <c r="A307" t="s">
        <v>445</v>
      </c>
      <c r="B307">
        <v>884.37880244787277</v>
      </c>
      <c r="C307" t="s">
        <v>13</v>
      </c>
      <c r="D307" t="s">
        <v>41</v>
      </c>
      <c r="F307" t="s">
        <v>14</v>
      </c>
      <c r="G307" t="s">
        <v>14</v>
      </c>
    </row>
    <row r="308" spans="1:10" x14ac:dyDescent="0.2">
      <c r="A308" t="s">
        <v>446</v>
      </c>
      <c r="B308">
        <v>7.0095208786609268E-4</v>
      </c>
      <c r="C308" t="s">
        <v>13</v>
      </c>
      <c r="D308" t="s">
        <v>426</v>
      </c>
      <c r="F308" t="s">
        <v>14</v>
      </c>
      <c r="G308" t="s">
        <v>14</v>
      </c>
    </row>
    <row r="309" spans="1:10" x14ac:dyDescent="0.2">
      <c r="A309" t="s">
        <v>447</v>
      </c>
      <c r="B309">
        <v>1.7523802196652318</v>
      </c>
      <c r="C309" t="s">
        <v>13</v>
      </c>
      <c r="D309" t="s">
        <v>424</v>
      </c>
      <c r="F309" t="s">
        <v>14</v>
      </c>
      <c r="G309" t="s">
        <v>14</v>
      </c>
    </row>
    <row r="310" spans="1:10" x14ac:dyDescent="0.2">
      <c r="A310" t="s">
        <v>469</v>
      </c>
      <c r="B310">
        <v>4.1271010780900745</v>
      </c>
      <c r="C310" t="s">
        <v>13</v>
      </c>
      <c r="D310" t="s">
        <v>424</v>
      </c>
      <c r="F310" t="s">
        <v>14</v>
      </c>
      <c r="G310" t="s">
        <v>14</v>
      </c>
    </row>
    <row r="311" spans="1:10" x14ac:dyDescent="0.2">
      <c r="A311" t="s">
        <v>470</v>
      </c>
      <c r="B311">
        <v>1.0743564711218586E-4</v>
      </c>
      <c r="C311" t="s">
        <v>13</v>
      </c>
      <c r="D311" t="s">
        <v>426</v>
      </c>
      <c r="F311" t="s">
        <v>14</v>
      </c>
      <c r="G311" t="s">
        <v>14</v>
      </c>
      <c r="J311" s="4"/>
    </row>
    <row r="312" spans="1:10" x14ac:dyDescent="0.2">
      <c r="A312" t="s">
        <v>448</v>
      </c>
      <c r="B312">
        <v>4.159855848551107E-2</v>
      </c>
      <c r="C312" t="s">
        <v>13</v>
      </c>
      <c r="D312" t="s">
        <v>424</v>
      </c>
      <c r="F312" t="s">
        <v>14</v>
      </c>
      <c r="G312" t="s">
        <v>14</v>
      </c>
      <c r="J312" s="4"/>
    </row>
    <row r="313" spans="1:10" x14ac:dyDescent="0.2">
      <c r="A313" t="s">
        <v>471</v>
      </c>
      <c r="B313">
        <v>1</v>
      </c>
      <c r="C313" t="s">
        <v>13</v>
      </c>
      <c r="D313" t="s">
        <v>449</v>
      </c>
      <c r="F313" t="s">
        <v>14</v>
      </c>
      <c r="G313" t="s">
        <v>14</v>
      </c>
    </row>
    <row r="314" spans="1:10" x14ac:dyDescent="0.2">
      <c r="B314"/>
    </row>
  </sheetData>
  <autoFilter ref="A1:T313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540C-5A98-C943-82C9-9BA357D77C9A}">
  <dimension ref="A1:F17"/>
  <sheetViews>
    <sheetView workbookViewId="0">
      <selection activeCell="D8" sqref="D8:E8"/>
    </sheetView>
  </sheetViews>
  <sheetFormatPr baseColWidth="10" defaultRowHeight="15" x14ac:dyDescent="0.2"/>
  <cols>
    <col min="1" max="1" width="23.83203125" bestFit="1" customWidth="1"/>
    <col min="2" max="3" width="9.1640625" bestFit="1" customWidth="1"/>
    <col min="4" max="4" width="7.1640625" bestFit="1" customWidth="1"/>
    <col min="5" max="5" width="13" customWidth="1"/>
    <col min="6" max="6" width="18.33203125" customWidth="1"/>
  </cols>
  <sheetData>
    <row r="1" spans="1:6" x14ac:dyDescent="0.2">
      <c r="A1" t="s">
        <v>355</v>
      </c>
    </row>
    <row r="2" spans="1:6" ht="16" thickBot="1" x14ac:dyDescent="0.25"/>
    <row r="3" spans="1:6" ht="16" thickBot="1" x14ac:dyDescent="0.25">
      <c r="A3" s="35"/>
      <c r="B3" s="36" t="s">
        <v>192</v>
      </c>
      <c r="C3" s="36" t="s">
        <v>314</v>
      </c>
      <c r="D3" s="36" t="s">
        <v>267</v>
      </c>
      <c r="E3" s="37" t="s">
        <v>268</v>
      </c>
      <c r="F3" s="36" t="s">
        <v>315</v>
      </c>
    </row>
    <row r="4" spans="1:6" ht="17" thickTop="1" thickBot="1" x14ac:dyDescent="0.25">
      <c r="A4" s="41" t="s">
        <v>348</v>
      </c>
      <c r="B4" s="39" t="s">
        <v>349</v>
      </c>
      <c r="C4" s="38" t="s">
        <v>351</v>
      </c>
      <c r="D4" s="52" t="s">
        <v>316</v>
      </c>
      <c r="E4" s="53"/>
      <c r="F4" s="39" t="s">
        <v>317</v>
      </c>
    </row>
    <row r="5" spans="1:6" ht="71" thickBot="1" x14ac:dyDescent="0.25">
      <c r="A5" s="46" t="s">
        <v>350</v>
      </c>
      <c r="B5" s="39">
        <v>7</v>
      </c>
      <c r="C5" s="38">
        <v>5.5</v>
      </c>
      <c r="D5" s="54">
        <v>2.5</v>
      </c>
      <c r="E5" s="55"/>
      <c r="F5" s="38" t="s">
        <v>318</v>
      </c>
    </row>
    <row r="6" spans="1:6" ht="29" thickBot="1" x14ac:dyDescent="0.25">
      <c r="A6" s="46" t="s">
        <v>319</v>
      </c>
      <c r="B6" s="49" t="s">
        <v>320</v>
      </c>
      <c r="C6" s="50"/>
      <c r="D6" s="50"/>
      <c r="E6" s="51"/>
      <c r="F6" s="40" t="s">
        <v>321</v>
      </c>
    </row>
    <row r="7" spans="1:6" ht="16" thickBot="1" x14ac:dyDescent="0.25">
      <c r="A7" s="46" t="s">
        <v>322</v>
      </c>
      <c r="B7" s="39">
        <v>27.5</v>
      </c>
      <c r="C7" s="38">
        <v>20</v>
      </c>
      <c r="D7" s="54">
        <v>20</v>
      </c>
      <c r="E7" s="55"/>
      <c r="F7" s="38" t="s">
        <v>317</v>
      </c>
    </row>
    <row r="8" spans="1:6" ht="43" thickBot="1" x14ac:dyDescent="0.25">
      <c r="A8" s="46" t="s">
        <v>323</v>
      </c>
      <c r="B8" s="39">
        <v>3</v>
      </c>
      <c r="C8" s="38">
        <v>3</v>
      </c>
      <c r="D8" s="54">
        <v>7</v>
      </c>
      <c r="E8" s="55"/>
      <c r="F8" s="38" t="s">
        <v>324</v>
      </c>
    </row>
    <row r="9" spans="1:6" ht="31" thickBot="1" x14ac:dyDescent="0.25">
      <c r="A9" s="46" t="s">
        <v>325</v>
      </c>
      <c r="B9" s="49" t="s">
        <v>352</v>
      </c>
      <c r="C9" s="50"/>
      <c r="D9" s="50"/>
      <c r="E9" s="51"/>
      <c r="F9" s="40" t="s">
        <v>326</v>
      </c>
    </row>
    <row r="10" spans="1:6" ht="71" thickBot="1" x14ac:dyDescent="0.25">
      <c r="A10" s="46" t="s">
        <v>327</v>
      </c>
      <c r="B10" s="39">
        <v>51.8</v>
      </c>
      <c r="C10" s="39">
        <v>54</v>
      </c>
      <c r="D10" s="39">
        <v>42.3</v>
      </c>
      <c r="E10" s="40">
        <v>39</v>
      </c>
      <c r="F10" s="38" t="s">
        <v>328</v>
      </c>
    </row>
    <row r="11" spans="1:6" ht="31" thickBot="1" x14ac:dyDescent="0.25">
      <c r="A11" s="46" t="s">
        <v>353</v>
      </c>
      <c r="B11" s="42">
        <v>0.64500000000000002</v>
      </c>
      <c r="C11" s="42">
        <v>0.61699999999999999</v>
      </c>
      <c r="D11" s="42">
        <v>0.78700000000000003</v>
      </c>
      <c r="E11" s="43">
        <v>0.85</v>
      </c>
      <c r="F11" s="38" t="s">
        <v>329</v>
      </c>
    </row>
    <row r="12" spans="1:6" ht="43" thickBot="1" x14ac:dyDescent="0.25">
      <c r="A12" s="46" t="s">
        <v>330</v>
      </c>
      <c r="B12" s="39"/>
      <c r="C12" s="44"/>
      <c r="D12" s="39"/>
      <c r="E12" s="40">
        <v>16</v>
      </c>
      <c r="F12" s="38" t="s">
        <v>354</v>
      </c>
    </row>
    <row r="13" spans="1:6" ht="17" thickBot="1" x14ac:dyDescent="0.25">
      <c r="A13" s="46" t="s">
        <v>332</v>
      </c>
      <c r="B13" s="39">
        <v>19.36</v>
      </c>
      <c r="C13" s="44">
        <v>18.52</v>
      </c>
      <c r="D13" s="49">
        <v>23.6</v>
      </c>
      <c r="E13" s="51"/>
      <c r="F13" s="38" t="s">
        <v>329</v>
      </c>
    </row>
    <row r="14" spans="1:6" ht="17" thickBot="1" x14ac:dyDescent="0.25">
      <c r="A14" s="46" t="s">
        <v>333</v>
      </c>
      <c r="B14" s="39">
        <v>3.7000000000000002E-3</v>
      </c>
      <c r="C14" s="45"/>
      <c r="D14" s="56"/>
      <c r="E14" s="57"/>
      <c r="F14" s="40" t="s">
        <v>334</v>
      </c>
    </row>
    <row r="15" spans="1:6" ht="16" thickBot="1" x14ac:dyDescent="0.25">
      <c r="A15" s="46" t="s">
        <v>335</v>
      </c>
      <c r="B15" s="39" t="s">
        <v>336</v>
      </c>
      <c r="C15" s="39" t="s">
        <v>337</v>
      </c>
      <c r="D15" s="49" t="s">
        <v>338</v>
      </c>
      <c r="E15" s="51"/>
      <c r="F15" s="38" t="s">
        <v>331</v>
      </c>
    </row>
    <row r="16" spans="1:6" ht="16" thickBot="1" x14ac:dyDescent="0.25">
      <c r="A16" s="46" t="s">
        <v>339</v>
      </c>
      <c r="B16" s="39" t="s">
        <v>340</v>
      </c>
      <c r="C16" s="39" t="s">
        <v>341</v>
      </c>
      <c r="D16" s="49" t="s">
        <v>342</v>
      </c>
      <c r="E16" s="51"/>
      <c r="F16" s="38" t="s">
        <v>317</v>
      </c>
    </row>
    <row r="17" spans="1:6" ht="113" thickBot="1" x14ac:dyDescent="0.25">
      <c r="A17" s="46" t="s">
        <v>343</v>
      </c>
      <c r="B17" s="39" t="s">
        <v>344</v>
      </c>
      <c r="C17" s="39" t="s">
        <v>345</v>
      </c>
      <c r="D17" s="58" t="s">
        <v>346</v>
      </c>
      <c r="E17" s="59"/>
      <c r="F17" s="40" t="s">
        <v>347</v>
      </c>
    </row>
  </sheetData>
  <mergeCells count="11">
    <mergeCell ref="D13:E13"/>
    <mergeCell ref="D14:E14"/>
    <mergeCell ref="D15:E15"/>
    <mergeCell ref="D16:E16"/>
    <mergeCell ref="D17:E17"/>
    <mergeCell ref="B9:E9"/>
    <mergeCell ref="D4:E4"/>
    <mergeCell ref="D5:E5"/>
    <mergeCell ref="B6:E6"/>
    <mergeCell ref="D7:E7"/>
    <mergeCell ref="D8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88E51-C45A-8344-B1B4-B0522AA36215}">
  <sheetPr filterMode="1"/>
  <dimension ref="A1:AG104"/>
  <sheetViews>
    <sheetView workbookViewId="0">
      <selection activeCell="P70" sqref="P70"/>
    </sheetView>
  </sheetViews>
  <sheetFormatPr baseColWidth="10" defaultRowHeight="15" x14ac:dyDescent="0.2"/>
  <cols>
    <col min="1" max="1" width="32.5" bestFit="1" customWidth="1"/>
    <col min="2" max="2" width="29.5" bestFit="1" customWidth="1"/>
    <col min="3" max="3" width="11" bestFit="1" customWidth="1"/>
    <col min="4" max="4" width="12.33203125" customWidth="1"/>
    <col min="5" max="5" width="8" customWidth="1"/>
    <col min="6" max="6" width="13" customWidth="1"/>
    <col min="7" max="7" width="12.33203125" customWidth="1"/>
    <col min="8" max="8" width="10" bestFit="1" customWidth="1"/>
    <col min="9" max="9" width="13.33203125" customWidth="1"/>
    <col min="10" max="10" width="9" bestFit="1" customWidth="1"/>
    <col min="11" max="11" width="9.5" bestFit="1" customWidth="1"/>
    <col min="12" max="12" width="13.83203125" customWidth="1"/>
    <col min="13" max="13" width="13" customWidth="1"/>
    <col min="14" max="15" width="13.83203125" customWidth="1"/>
    <col min="16" max="16" width="15" customWidth="1"/>
    <col min="17" max="17" width="10" bestFit="1" customWidth="1"/>
    <col min="18" max="18" width="10.6640625" bestFit="1" customWidth="1"/>
    <col min="20" max="21" width="9.1640625" bestFit="1" customWidth="1"/>
    <col min="22" max="22" width="14.6640625" customWidth="1"/>
    <col min="23" max="23" width="13.83203125" customWidth="1"/>
    <col min="24" max="24" width="14" customWidth="1"/>
    <col min="25" max="25" width="12.6640625" customWidth="1"/>
    <col min="27" max="28" width="9.6640625" bestFit="1" customWidth="1"/>
    <col min="31" max="31" width="9.5" bestFit="1" customWidth="1"/>
    <col min="32" max="33" width="9.6640625" bestFit="1" customWidth="1"/>
  </cols>
  <sheetData>
    <row r="1" spans="1:33" x14ac:dyDescent="0.2">
      <c r="A1" t="s">
        <v>355</v>
      </c>
    </row>
    <row r="3" spans="1:33" ht="68" x14ac:dyDescent="0.2">
      <c r="A3" s="30" t="s">
        <v>149</v>
      </c>
      <c r="B3" s="30" t="s">
        <v>150</v>
      </c>
      <c r="C3" s="30" t="s">
        <v>151</v>
      </c>
      <c r="D3" s="30" t="s">
        <v>152</v>
      </c>
      <c r="E3" s="30" t="s">
        <v>153</v>
      </c>
      <c r="F3" s="30" t="s">
        <v>154</v>
      </c>
      <c r="G3" s="30" t="s">
        <v>155</v>
      </c>
      <c r="H3" s="30" t="s">
        <v>156</v>
      </c>
      <c r="I3" s="30" t="s">
        <v>157</v>
      </c>
      <c r="J3" s="30" t="s">
        <v>158</v>
      </c>
      <c r="K3" s="30" t="s">
        <v>159</v>
      </c>
      <c r="L3" s="30" t="s">
        <v>160</v>
      </c>
      <c r="M3" s="30" t="s">
        <v>161</v>
      </c>
      <c r="N3" s="30" t="s">
        <v>162</v>
      </c>
      <c r="O3" s="30" t="s">
        <v>163</v>
      </c>
      <c r="P3" s="30" t="s">
        <v>164</v>
      </c>
      <c r="Q3" s="30" t="s">
        <v>165</v>
      </c>
      <c r="R3" s="30" t="s">
        <v>166</v>
      </c>
      <c r="S3" s="30" t="s">
        <v>167</v>
      </c>
      <c r="T3" s="30" t="s">
        <v>168</v>
      </c>
      <c r="U3" s="30" t="s">
        <v>169</v>
      </c>
      <c r="V3" s="30" t="s">
        <v>170</v>
      </c>
      <c r="W3" s="30" t="s">
        <v>171</v>
      </c>
      <c r="X3" s="30" t="s">
        <v>172</v>
      </c>
      <c r="Y3" s="30" t="s">
        <v>173</v>
      </c>
      <c r="Z3" s="30" t="s">
        <v>174</v>
      </c>
      <c r="AA3" s="30" t="s">
        <v>175</v>
      </c>
      <c r="AB3" s="30" t="s">
        <v>176</v>
      </c>
      <c r="AC3" s="30" t="s">
        <v>177</v>
      </c>
      <c r="AD3" s="30" t="s">
        <v>178</v>
      </c>
      <c r="AE3" s="30" t="s">
        <v>179</v>
      </c>
      <c r="AF3" s="30" t="s">
        <v>180</v>
      </c>
      <c r="AG3" s="30" t="s">
        <v>181</v>
      </c>
    </row>
    <row r="4" spans="1:33" x14ac:dyDescent="0.2">
      <c r="A4" t="s">
        <v>227</v>
      </c>
      <c r="B4" t="s">
        <v>251</v>
      </c>
      <c r="C4" t="s">
        <v>184</v>
      </c>
      <c r="D4">
        <v>40</v>
      </c>
      <c r="F4">
        <v>788</v>
      </c>
      <c r="H4" t="s">
        <v>193</v>
      </c>
      <c r="I4" s="31">
        <v>0.2512690355329949</v>
      </c>
      <c r="K4" t="s">
        <v>186</v>
      </c>
      <c r="M4">
        <v>-20</v>
      </c>
      <c r="N4">
        <v>40</v>
      </c>
      <c r="O4">
        <v>3.95</v>
      </c>
      <c r="P4" s="32">
        <f>((1000*O4)/0.08924)/1000</f>
        <v>44.262662483191392</v>
      </c>
      <c r="Q4" s="32"/>
      <c r="R4" s="33"/>
      <c r="T4">
        <v>75.900000000000006</v>
      </c>
      <c r="AA4">
        <v>4.8</v>
      </c>
      <c r="AB4">
        <v>30</v>
      </c>
      <c r="AC4">
        <v>17.96</v>
      </c>
      <c r="AD4">
        <v>199.5</v>
      </c>
      <c r="AE4" t="s">
        <v>186</v>
      </c>
    </row>
    <row r="5" spans="1:33" x14ac:dyDescent="0.2">
      <c r="A5" t="s">
        <v>227</v>
      </c>
      <c r="B5" t="s">
        <v>258</v>
      </c>
      <c r="C5" t="s">
        <v>184</v>
      </c>
      <c r="D5">
        <v>49</v>
      </c>
      <c r="F5">
        <v>988</v>
      </c>
      <c r="H5" t="s">
        <v>193</v>
      </c>
      <c r="I5" s="31">
        <v>0.20040485829959515</v>
      </c>
      <c r="K5" t="s">
        <v>186</v>
      </c>
      <c r="M5">
        <v>-20</v>
      </c>
      <c r="N5">
        <v>40</v>
      </c>
      <c r="O5">
        <v>3.95</v>
      </c>
      <c r="P5" s="32">
        <f>((1000*O5)/0.08924)/1000</f>
        <v>44.262662483191392</v>
      </c>
      <c r="Q5" s="32"/>
      <c r="R5" s="33"/>
      <c r="T5">
        <v>75.900000000000006</v>
      </c>
      <c r="AA5">
        <v>4.8</v>
      </c>
      <c r="AB5">
        <v>30</v>
      </c>
      <c r="AC5">
        <v>22.46</v>
      </c>
      <c r="AD5">
        <v>249.5</v>
      </c>
      <c r="AE5" t="s">
        <v>186</v>
      </c>
    </row>
    <row r="6" spans="1:33" hidden="1" x14ac:dyDescent="0.2">
      <c r="A6" t="s">
        <v>190</v>
      </c>
      <c r="B6" t="s">
        <v>191</v>
      </c>
      <c r="C6" t="s">
        <v>192</v>
      </c>
      <c r="F6">
        <v>2.4</v>
      </c>
      <c r="G6">
        <v>230</v>
      </c>
      <c r="H6" t="s">
        <v>193</v>
      </c>
      <c r="I6" s="31">
        <v>0.125</v>
      </c>
      <c r="J6">
        <v>3</v>
      </c>
      <c r="K6" t="s">
        <v>187</v>
      </c>
      <c r="M6">
        <v>5</v>
      </c>
      <c r="N6">
        <v>45</v>
      </c>
      <c r="O6">
        <v>4.8</v>
      </c>
      <c r="P6" s="32">
        <f>((1000*O6)/0.08924)/1000</f>
        <v>53.787539220080681</v>
      </c>
      <c r="Q6" s="32"/>
      <c r="R6" s="33"/>
      <c r="T6">
        <v>62.5</v>
      </c>
      <c r="V6">
        <v>20</v>
      </c>
      <c r="W6">
        <v>55</v>
      </c>
      <c r="X6">
        <v>20</v>
      </c>
      <c r="Y6">
        <v>30000</v>
      </c>
      <c r="AA6">
        <v>3</v>
      </c>
      <c r="AB6">
        <v>35</v>
      </c>
      <c r="AC6">
        <v>0.45</v>
      </c>
      <c r="AD6">
        <v>5</v>
      </c>
      <c r="AE6" t="s">
        <v>187</v>
      </c>
    </row>
    <row r="7" spans="1:33" hidden="1" x14ac:dyDescent="0.2">
      <c r="A7" t="s">
        <v>194</v>
      </c>
      <c r="B7" t="s">
        <v>195</v>
      </c>
      <c r="C7" t="s">
        <v>192</v>
      </c>
      <c r="F7">
        <v>3</v>
      </c>
      <c r="I7" s="31"/>
      <c r="R7" s="33"/>
      <c r="AB7">
        <v>1</v>
      </c>
      <c r="AC7">
        <v>0.04</v>
      </c>
      <c r="AD7">
        <v>0.4</v>
      </c>
      <c r="AE7" t="s">
        <v>187</v>
      </c>
    </row>
    <row r="8" spans="1:33" x14ac:dyDescent="0.2">
      <c r="A8" t="s">
        <v>227</v>
      </c>
      <c r="B8" t="s">
        <v>275</v>
      </c>
      <c r="C8" t="s">
        <v>184</v>
      </c>
      <c r="D8">
        <v>79</v>
      </c>
      <c r="F8">
        <v>1580</v>
      </c>
      <c r="H8" t="s">
        <v>193</v>
      </c>
      <c r="I8" s="31">
        <v>0.12531645569620253</v>
      </c>
      <c r="K8" t="s">
        <v>186</v>
      </c>
      <c r="M8">
        <v>-20</v>
      </c>
      <c r="N8">
        <v>40</v>
      </c>
      <c r="O8">
        <v>3.95</v>
      </c>
      <c r="P8" s="32">
        <f>((1000*O8)/0.08924)/1000</f>
        <v>44.262662483191392</v>
      </c>
      <c r="Q8" s="32"/>
      <c r="R8" s="33"/>
      <c r="T8">
        <v>75.900000000000006</v>
      </c>
      <c r="AA8">
        <v>4.8</v>
      </c>
      <c r="AB8">
        <v>30</v>
      </c>
      <c r="AC8">
        <v>35.92</v>
      </c>
      <c r="AD8">
        <v>399.1</v>
      </c>
      <c r="AE8" t="s">
        <v>186</v>
      </c>
    </row>
    <row r="9" spans="1:33" hidden="1" x14ac:dyDescent="0.2">
      <c r="A9" t="s">
        <v>194</v>
      </c>
      <c r="B9" t="s">
        <v>198</v>
      </c>
      <c r="C9" t="s">
        <v>192</v>
      </c>
      <c r="D9">
        <v>6</v>
      </c>
      <c r="F9">
        <v>9</v>
      </c>
      <c r="I9" s="31"/>
      <c r="R9" s="33"/>
      <c r="AB9">
        <v>2.5</v>
      </c>
      <c r="AC9">
        <v>0.14000000000000001</v>
      </c>
      <c r="AD9">
        <v>1.6</v>
      </c>
      <c r="AE9" t="s">
        <v>187</v>
      </c>
    </row>
    <row r="10" spans="1:33" hidden="1" x14ac:dyDescent="0.2">
      <c r="A10" t="s">
        <v>199</v>
      </c>
      <c r="B10" t="s">
        <v>200</v>
      </c>
      <c r="C10" t="s">
        <v>192</v>
      </c>
      <c r="D10">
        <v>1</v>
      </c>
      <c r="E10">
        <v>10</v>
      </c>
      <c r="F10">
        <v>10</v>
      </c>
      <c r="G10">
        <v>400</v>
      </c>
      <c r="H10" t="s">
        <v>201</v>
      </c>
      <c r="I10" s="31">
        <v>0.1</v>
      </c>
      <c r="J10">
        <v>3</v>
      </c>
      <c r="K10" t="s">
        <v>187</v>
      </c>
      <c r="L10">
        <v>8700</v>
      </c>
      <c r="M10">
        <v>5</v>
      </c>
      <c r="N10">
        <v>40</v>
      </c>
      <c r="O10">
        <v>4.8</v>
      </c>
      <c r="P10" s="32">
        <f t="shared" ref="P10:P16" si="0">((1000*O10)/0.08924)/1000</f>
        <v>53.787539220080681</v>
      </c>
      <c r="Q10" s="32"/>
      <c r="R10" s="33">
        <v>0.2</v>
      </c>
      <c r="T10">
        <v>62.5</v>
      </c>
      <c r="U10">
        <v>92.5</v>
      </c>
      <c r="V10">
        <v>20</v>
      </c>
      <c r="W10">
        <v>55</v>
      </c>
      <c r="X10">
        <v>2</v>
      </c>
      <c r="Y10">
        <v>35000</v>
      </c>
      <c r="Z10">
        <v>8760</v>
      </c>
      <c r="AA10">
        <v>3</v>
      </c>
      <c r="AB10">
        <v>35</v>
      </c>
      <c r="AC10">
        <v>0.18</v>
      </c>
      <c r="AD10">
        <v>2</v>
      </c>
      <c r="AE10" t="s">
        <v>187</v>
      </c>
      <c r="AF10">
        <v>5</v>
      </c>
      <c r="AG10">
        <v>35</v>
      </c>
    </row>
    <row r="11" spans="1:33" hidden="1" x14ac:dyDescent="0.2">
      <c r="A11" t="s">
        <v>199</v>
      </c>
      <c r="B11" t="s">
        <v>202</v>
      </c>
      <c r="C11" t="s">
        <v>192</v>
      </c>
      <c r="D11">
        <v>1</v>
      </c>
      <c r="E11">
        <v>10</v>
      </c>
      <c r="F11">
        <v>10</v>
      </c>
      <c r="G11">
        <v>400</v>
      </c>
      <c r="H11" t="s">
        <v>201</v>
      </c>
      <c r="I11" s="31">
        <v>0.1</v>
      </c>
      <c r="J11">
        <v>3</v>
      </c>
      <c r="K11" t="s">
        <v>187</v>
      </c>
      <c r="L11">
        <v>8700</v>
      </c>
      <c r="M11">
        <v>-25</v>
      </c>
      <c r="N11">
        <v>40</v>
      </c>
      <c r="O11">
        <v>4.8</v>
      </c>
      <c r="P11" s="32">
        <f t="shared" si="0"/>
        <v>53.787539220080681</v>
      </c>
      <c r="Q11" s="32"/>
      <c r="R11" s="33">
        <v>0.2</v>
      </c>
      <c r="T11">
        <v>62.5</v>
      </c>
      <c r="U11">
        <v>92.5</v>
      </c>
      <c r="V11">
        <v>20</v>
      </c>
      <c r="W11">
        <v>55</v>
      </c>
      <c r="X11">
        <v>2</v>
      </c>
      <c r="Y11">
        <v>35000</v>
      </c>
      <c r="Z11">
        <v>8760</v>
      </c>
      <c r="AA11">
        <v>3</v>
      </c>
      <c r="AB11">
        <v>35</v>
      </c>
      <c r="AC11">
        <v>0.18</v>
      </c>
      <c r="AD11">
        <v>2</v>
      </c>
      <c r="AE11" t="s">
        <v>187</v>
      </c>
      <c r="AF11">
        <v>5</v>
      </c>
      <c r="AG11">
        <v>35</v>
      </c>
    </row>
    <row r="12" spans="1:33" x14ac:dyDescent="0.2">
      <c r="A12" t="s">
        <v>227</v>
      </c>
      <c r="B12" t="s">
        <v>277</v>
      </c>
      <c r="C12" t="s">
        <v>184</v>
      </c>
      <c r="D12">
        <v>99</v>
      </c>
      <c r="F12">
        <v>1975</v>
      </c>
      <c r="H12" t="s">
        <v>193</v>
      </c>
      <c r="I12" s="31">
        <v>0.10025316455696202</v>
      </c>
      <c r="K12" t="s">
        <v>186</v>
      </c>
      <c r="M12">
        <v>-20</v>
      </c>
      <c r="N12">
        <v>40</v>
      </c>
      <c r="O12">
        <v>3.95</v>
      </c>
      <c r="P12" s="32">
        <f t="shared" si="0"/>
        <v>44.262662483191392</v>
      </c>
      <c r="Q12" s="32"/>
      <c r="R12" s="33"/>
      <c r="T12">
        <v>75.900000000000006</v>
      </c>
      <c r="AA12">
        <v>4.8</v>
      </c>
      <c r="AB12">
        <v>30</v>
      </c>
      <c r="AC12">
        <v>45</v>
      </c>
      <c r="AD12">
        <v>500</v>
      </c>
      <c r="AE12" t="s">
        <v>186</v>
      </c>
    </row>
    <row r="13" spans="1:33" x14ac:dyDescent="0.2">
      <c r="A13" t="s">
        <v>227</v>
      </c>
      <c r="B13" t="s">
        <v>294</v>
      </c>
      <c r="C13" t="s">
        <v>184</v>
      </c>
      <c r="D13">
        <v>215</v>
      </c>
      <c r="E13">
        <v>4300</v>
      </c>
      <c r="F13">
        <v>5375</v>
      </c>
      <c r="H13" t="s">
        <v>193</v>
      </c>
      <c r="I13" s="31"/>
      <c r="K13" t="s">
        <v>186</v>
      </c>
      <c r="M13">
        <v>5</v>
      </c>
      <c r="N13">
        <v>40</v>
      </c>
      <c r="O13">
        <v>4.3</v>
      </c>
      <c r="P13" s="32">
        <f t="shared" si="0"/>
        <v>48.184670551322277</v>
      </c>
      <c r="Q13" s="32"/>
      <c r="R13" s="33"/>
      <c r="T13">
        <v>69.8</v>
      </c>
      <c r="AA13">
        <v>4</v>
      </c>
      <c r="AB13">
        <v>30</v>
      </c>
      <c r="AC13">
        <v>90</v>
      </c>
      <c r="AD13">
        <v>1000</v>
      </c>
      <c r="AE13" t="s">
        <v>187</v>
      </c>
    </row>
    <row r="14" spans="1:33" x14ac:dyDescent="0.2">
      <c r="A14" t="s">
        <v>262</v>
      </c>
      <c r="B14" t="s">
        <v>263</v>
      </c>
      <c r="C14" t="s">
        <v>184</v>
      </c>
      <c r="D14">
        <v>50</v>
      </c>
      <c r="E14">
        <v>1000</v>
      </c>
      <c r="F14">
        <v>1000</v>
      </c>
      <c r="G14">
        <v>400</v>
      </c>
      <c r="H14" t="s">
        <v>201</v>
      </c>
      <c r="I14" s="31">
        <v>4.4999999999999998E-2</v>
      </c>
      <c r="J14">
        <v>30</v>
      </c>
      <c r="K14" t="s">
        <v>186</v>
      </c>
      <c r="L14">
        <v>8322</v>
      </c>
      <c r="M14">
        <v>-20</v>
      </c>
      <c r="N14">
        <v>40</v>
      </c>
      <c r="O14">
        <v>4.4000000000000004</v>
      </c>
      <c r="P14" s="32">
        <f t="shared" si="0"/>
        <v>49.305244285073961</v>
      </c>
      <c r="Q14" s="32"/>
      <c r="R14" s="33"/>
      <c r="S14">
        <v>60</v>
      </c>
      <c r="X14">
        <v>0.1</v>
      </c>
      <c r="AA14">
        <v>3.5</v>
      </c>
      <c r="AC14">
        <v>18</v>
      </c>
      <c r="AD14">
        <v>200</v>
      </c>
      <c r="AE14" t="s">
        <v>187</v>
      </c>
      <c r="AF14">
        <v>5</v>
      </c>
      <c r="AG14">
        <v>30</v>
      </c>
    </row>
    <row r="15" spans="1:33" hidden="1" x14ac:dyDescent="0.2">
      <c r="A15" t="s">
        <v>199</v>
      </c>
      <c r="B15" t="s">
        <v>206</v>
      </c>
      <c r="C15" t="s">
        <v>192</v>
      </c>
      <c r="D15">
        <v>1</v>
      </c>
      <c r="E15">
        <v>22</v>
      </c>
      <c r="F15">
        <v>22</v>
      </c>
      <c r="G15">
        <v>400</v>
      </c>
      <c r="H15" t="s">
        <v>201</v>
      </c>
      <c r="I15" s="31">
        <v>9.0909090909090912E-2</v>
      </c>
      <c r="J15">
        <v>3</v>
      </c>
      <c r="K15" t="s">
        <v>187</v>
      </c>
      <c r="L15">
        <v>8700</v>
      </c>
      <c r="M15">
        <v>5</v>
      </c>
      <c r="N15">
        <v>45</v>
      </c>
      <c r="O15">
        <v>4.8</v>
      </c>
      <c r="P15" s="32">
        <f t="shared" si="0"/>
        <v>53.787539220080681</v>
      </c>
      <c r="Q15" s="32"/>
      <c r="R15" s="33">
        <v>0.22727272727272727</v>
      </c>
      <c r="T15">
        <v>62.5</v>
      </c>
      <c r="U15">
        <v>92.5</v>
      </c>
      <c r="V15">
        <v>20</v>
      </c>
      <c r="W15">
        <v>55</v>
      </c>
      <c r="X15">
        <v>2</v>
      </c>
      <c r="Y15">
        <v>35000</v>
      </c>
      <c r="Z15">
        <v>8760</v>
      </c>
      <c r="AA15">
        <v>3</v>
      </c>
      <c r="AB15">
        <v>35</v>
      </c>
      <c r="AC15">
        <v>0.4</v>
      </c>
      <c r="AD15">
        <v>4.4000000000000004</v>
      </c>
      <c r="AE15" t="s">
        <v>187</v>
      </c>
      <c r="AF15">
        <v>5</v>
      </c>
      <c r="AG15">
        <v>35</v>
      </c>
    </row>
    <row r="16" spans="1:33" hidden="1" x14ac:dyDescent="0.2">
      <c r="A16" t="s">
        <v>199</v>
      </c>
      <c r="B16" t="s">
        <v>207</v>
      </c>
      <c r="C16" t="s">
        <v>192</v>
      </c>
      <c r="D16">
        <v>1</v>
      </c>
      <c r="E16">
        <v>22</v>
      </c>
      <c r="F16">
        <v>22</v>
      </c>
      <c r="G16">
        <v>400</v>
      </c>
      <c r="H16" t="s">
        <v>201</v>
      </c>
      <c r="I16" s="31">
        <v>9.0909090909090912E-2</v>
      </c>
      <c r="J16">
        <v>3</v>
      </c>
      <c r="K16" t="s">
        <v>187</v>
      </c>
      <c r="L16">
        <v>8700</v>
      </c>
      <c r="M16">
        <v>-25</v>
      </c>
      <c r="N16">
        <v>40</v>
      </c>
      <c r="O16">
        <v>4.8</v>
      </c>
      <c r="P16" s="32">
        <f t="shared" si="0"/>
        <v>53.787539220080681</v>
      </c>
      <c r="Q16" s="32"/>
      <c r="R16" s="33">
        <v>0.22727272727272727</v>
      </c>
      <c r="T16">
        <v>62.5</v>
      </c>
      <c r="U16">
        <v>92.5</v>
      </c>
      <c r="V16">
        <v>20</v>
      </c>
      <c r="W16">
        <v>55</v>
      </c>
      <c r="X16">
        <v>2</v>
      </c>
      <c r="Y16">
        <v>35000</v>
      </c>
      <c r="Z16">
        <v>8760</v>
      </c>
      <c r="AA16">
        <v>3</v>
      </c>
      <c r="AB16">
        <v>35</v>
      </c>
      <c r="AC16">
        <v>0.4</v>
      </c>
      <c r="AD16">
        <v>4.4000000000000004</v>
      </c>
      <c r="AE16" t="s">
        <v>187</v>
      </c>
      <c r="AF16">
        <v>5</v>
      </c>
      <c r="AG16">
        <v>35</v>
      </c>
    </row>
    <row r="17" spans="1:33" hidden="1" x14ac:dyDescent="0.2">
      <c r="A17" t="s">
        <v>194</v>
      </c>
      <c r="B17" t="s">
        <v>208</v>
      </c>
      <c r="C17" t="s">
        <v>192</v>
      </c>
      <c r="D17">
        <v>14</v>
      </c>
      <c r="F17">
        <v>26</v>
      </c>
      <c r="I17" s="31"/>
      <c r="R17" s="33"/>
      <c r="AB17">
        <v>2.5</v>
      </c>
      <c r="AC17">
        <v>0.4</v>
      </c>
      <c r="AD17">
        <v>4.4000000000000004</v>
      </c>
      <c r="AE17" t="s">
        <v>187</v>
      </c>
    </row>
    <row r="18" spans="1:33" x14ac:dyDescent="0.2">
      <c r="A18" t="s">
        <v>262</v>
      </c>
      <c r="B18" t="s">
        <v>292</v>
      </c>
      <c r="C18" t="s">
        <v>184</v>
      </c>
      <c r="D18">
        <v>250</v>
      </c>
      <c r="E18">
        <v>5000</v>
      </c>
      <c r="F18">
        <v>5000</v>
      </c>
      <c r="G18">
        <v>400</v>
      </c>
      <c r="H18" t="s">
        <v>201</v>
      </c>
      <c r="I18" s="31">
        <v>1.7999999999999999E-2</v>
      </c>
      <c r="J18">
        <v>30</v>
      </c>
      <c r="K18" t="s">
        <v>186</v>
      </c>
      <c r="L18">
        <v>8322</v>
      </c>
      <c r="M18">
        <v>-20</v>
      </c>
      <c r="N18">
        <v>40</v>
      </c>
      <c r="O18">
        <v>4.4000000000000004</v>
      </c>
      <c r="P18" s="32">
        <f t="shared" ref="P18:P25" si="1">((1000*O18)/0.08924)/1000</f>
        <v>49.305244285073961</v>
      </c>
      <c r="Q18" s="32"/>
      <c r="R18" s="33"/>
      <c r="S18">
        <v>60</v>
      </c>
      <c r="X18">
        <v>0.1</v>
      </c>
      <c r="AA18">
        <v>3.5</v>
      </c>
      <c r="AC18">
        <v>90</v>
      </c>
      <c r="AD18">
        <v>1</v>
      </c>
      <c r="AE18" t="s">
        <v>187</v>
      </c>
      <c r="AF18">
        <v>5</v>
      </c>
      <c r="AG18">
        <v>30</v>
      </c>
    </row>
    <row r="19" spans="1:33" x14ac:dyDescent="0.2">
      <c r="A19" t="s">
        <v>259</v>
      </c>
      <c r="B19" t="s">
        <v>260</v>
      </c>
      <c r="C19" t="s">
        <v>184</v>
      </c>
      <c r="F19">
        <v>1000</v>
      </c>
      <c r="G19">
        <v>400</v>
      </c>
      <c r="H19" t="s">
        <v>193</v>
      </c>
      <c r="I19" s="31"/>
      <c r="J19">
        <v>30</v>
      </c>
      <c r="M19">
        <v>-20</v>
      </c>
      <c r="N19">
        <v>40</v>
      </c>
      <c r="O19">
        <v>4.49</v>
      </c>
      <c r="P19" s="32">
        <f t="shared" si="1"/>
        <v>50.313760645450472</v>
      </c>
      <c r="Q19" s="32"/>
      <c r="R19" s="33"/>
      <c r="T19">
        <v>66.8</v>
      </c>
      <c r="Y19">
        <v>80000</v>
      </c>
      <c r="AA19">
        <v>5</v>
      </c>
      <c r="AB19">
        <v>40</v>
      </c>
      <c r="AC19">
        <v>18</v>
      </c>
      <c r="AD19">
        <v>200</v>
      </c>
    </row>
    <row r="20" spans="1:33" x14ac:dyDescent="0.2">
      <c r="A20" t="s">
        <v>278</v>
      </c>
      <c r="B20" t="s">
        <v>279</v>
      </c>
      <c r="C20" t="s">
        <v>184</v>
      </c>
      <c r="D20">
        <v>200</v>
      </c>
      <c r="E20">
        <v>2000</v>
      </c>
      <c r="F20">
        <v>2000</v>
      </c>
      <c r="G20">
        <v>400</v>
      </c>
      <c r="H20" t="s">
        <v>193</v>
      </c>
      <c r="I20" s="31">
        <v>0.15</v>
      </c>
      <c r="J20">
        <v>1</v>
      </c>
      <c r="K20" t="s">
        <v>186</v>
      </c>
      <c r="L20">
        <v>8600</v>
      </c>
      <c r="M20">
        <v>-20</v>
      </c>
      <c r="N20">
        <v>35</v>
      </c>
      <c r="O20">
        <v>4.5</v>
      </c>
      <c r="P20" s="32">
        <f t="shared" si="1"/>
        <v>50.425818018825638</v>
      </c>
      <c r="Q20" s="32"/>
      <c r="R20" s="33"/>
      <c r="T20">
        <v>66.7</v>
      </c>
      <c r="Y20">
        <v>80000</v>
      </c>
      <c r="AA20">
        <v>5</v>
      </c>
      <c r="AB20">
        <v>35</v>
      </c>
      <c r="AC20">
        <v>36</v>
      </c>
      <c r="AD20">
        <v>400</v>
      </c>
      <c r="AE20" t="s">
        <v>186</v>
      </c>
    </row>
    <row r="21" spans="1:33" x14ac:dyDescent="0.2">
      <c r="A21" t="s">
        <v>278</v>
      </c>
      <c r="B21" t="s">
        <v>288</v>
      </c>
      <c r="C21" t="s">
        <v>184</v>
      </c>
      <c r="D21">
        <v>300</v>
      </c>
      <c r="E21">
        <v>3000</v>
      </c>
      <c r="F21">
        <v>3000</v>
      </c>
      <c r="G21">
        <v>400</v>
      </c>
      <c r="H21" t="s">
        <v>193</v>
      </c>
      <c r="I21" s="31">
        <v>0.1</v>
      </c>
      <c r="J21">
        <v>1</v>
      </c>
      <c r="K21" t="s">
        <v>186</v>
      </c>
      <c r="L21">
        <v>8600</v>
      </c>
      <c r="M21">
        <v>-20</v>
      </c>
      <c r="N21">
        <v>35</v>
      </c>
      <c r="O21">
        <v>4.5</v>
      </c>
      <c r="P21" s="32">
        <f t="shared" si="1"/>
        <v>50.425818018825638</v>
      </c>
      <c r="Q21" s="32"/>
      <c r="R21" s="33"/>
      <c r="T21">
        <v>66.7</v>
      </c>
      <c r="Y21">
        <v>80000</v>
      </c>
      <c r="AA21">
        <v>5</v>
      </c>
      <c r="AB21">
        <v>35</v>
      </c>
      <c r="AC21">
        <v>54</v>
      </c>
      <c r="AD21">
        <v>600</v>
      </c>
      <c r="AE21" t="s">
        <v>186</v>
      </c>
    </row>
    <row r="22" spans="1:33" hidden="1" x14ac:dyDescent="0.2">
      <c r="A22" t="s">
        <v>199</v>
      </c>
      <c r="B22" t="s">
        <v>214</v>
      </c>
      <c r="C22" t="s">
        <v>192</v>
      </c>
      <c r="D22">
        <v>1</v>
      </c>
      <c r="E22">
        <v>43</v>
      </c>
      <c r="F22">
        <v>43</v>
      </c>
      <c r="G22">
        <v>400</v>
      </c>
      <c r="H22" t="s">
        <v>201</v>
      </c>
      <c r="I22" s="31">
        <v>9.3023255813953487E-2</v>
      </c>
      <c r="J22">
        <v>3</v>
      </c>
      <c r="K22" t="s">
        <v>187</v>
      </c>
      <c r="L22">
        <v>8700</v>
      </c>
      <c r="M22">
        <v>5</v>
      </c>
      <c r="N22">
        <v>45</v>
      </c>
      <c r="O22">
        <v>4.8</v>
      </c>
      <c r="P22" s="32">
        <f t="shared" si="1"/>
        <v>53.787539220080681</v>
      </c>
      <c r="Q22" s="32"/>
      <c r="R22" s="33">
        <v>0.2558139534883721</v>
      </c>
      <c r="T22">
        <v>62.5</v>
      </c>
      <c r="U22">
        <v>92.5</v>
      </c>
      <c r="V22">
        <v>20</v>
      </c>
      <c r="W22">
        <v>55</v>
      </c>
      <c r="X22">
        <v>2</v>
      </c>
      <c r="Y22">
        <v>35000</v>
      </c>
      <c r="Z22">
        <v>8760</v>
      </c>
      <c r="AA22">
        <v>3</v>
      </c>
      <c r="AB22">
        <v>35</v>
      </c>
      <c r="AC22">
        <v>0.8</v>
      </c>
      <c r="AD22">
        <v>8.9</v>
      </c>
      <c r="AE22" t="s">
        <v>187</v>
      </c>
      <c r="AF22">
        <v>5</v>
      </c>
      <c r="AG22">
        <v>35</v>
      </c>
    </row>
    <row r="23" spans="1:33" hidden="1" x14ac:dyDescent="0.2">
      <c r="A23" t="s">
        <v>199</v>
      </c>
      <c r="B23" t="s">
        <v>215</v>
      </c>
      <c r="C23" t="s">
        <v>192</v>
      </c>
      <c r="D23">
        <v>1</v>
      </c>
      <c r="E23">
        <v>43</v>
      </c>
      <c r="F23">
        <v>43</v>
      </c>
      <c r="G23">
        <v>400</v>
      </c>
      <c r="H23" t="s">
        <v>201</v>
      </c>
      <c r="I23" s="31">
        <v>9.3023255813953487E-2</v>
      </c>
      <c r="J23">
        <v>3</v>
      </c>
      <c r="K23" t="s">
        <v>187</v>
      </c>
      <c r="L23">
        <v>8700</v>
      </c>
      <c r="M23">
        <v>-25</v>
      </c>
      <c r="N23">
        <v>40</v>
      </c>
      <c r="O23">
        <v>4.8</v>
      </c>
      <c r="P23" s="32">
        <f t="shared" si="1"/>
        <v>53.787539220080681</v>
      </c>
      <c r="Q23" s="32"/>
      <c r="R23" s="33">
        <v>0.2558139534883721</v>
      </c>
      <c r="T23">
        <v>62.5</v>
      </c>
      <c r="U23">
        <v>92.5</v>
      </c>
      <c r="V23">
        <v>20</v>
      </c>
      <c r="W23">
        <v>55</v>
      </c>
      <c r="X23">
        <v>2</v>
      </c>
      <c r="Y23">
        <v>35000</v>
      </c>
      <c r="Z23">
        <v>8760</v>
      </c>
      <c r="AA23">
        <v>3</v>
      </c>
      <c r="AB23">
        <v>35</v>
      </c>
      <c r="AC23">
        <v>0.8</v>
      </c>
      <c r="AD23">
        <v>8.9</v>
      </c>
      <c r="AE23" t="s">
        <v>187</v>
      </c>
      <c r="AF23">
        <v>5</v>
      </c>
      <c r="AG23">
        <v>35</v>
      </c>
    </row>
    <row r="24" spans="1:33" hidden="1" x14ac:dyDescent="0.2">
      <c r="A24" t="s">
        <v>194</v>
      </c>
      <c r="B24" t="s">
        <v>216</v>
      </c>
      <c r="C24" t="s">
        <v>192</v>
      </c>
      <c r="F24">
        <v>50</v>
      </c>
      <c r="H24" t="s">
        <v>185</v>
      </c>
      <c r="I24" s="31"/>
      <c r="O24">
        <v>4.5</v>
      </c>
      <c r="P24" s="32">
        <f t="shared" si="1"/>
        <v>50.425818018825638</v>
      </c>
      <c r="Q24" s="32"/>
      <c r="R24" s="33"/>
      <c r="T24">
        <v>66.7</v>
      </c>
      <c r="AB24">
        <v>30</v>
      </c>
      <c r="AC24">
        <v>0.9</v>
      </c>
      <c r="AD24">
        <v>10</v>
      </c>
    </row>
    <row r="25" spans="1:33" x14ac:dyDescent="0.2">
      <c r="A25" t="s">
        <v>278</v>
      </c>
      <c r="B25" t="s">
        <v>289</v>
      </c>
      <c r="C25" t="s">
        <v>184</v>
      </c>
      <c r="D25">
        <v>400</v>
      </c>
      <c r="E25">
        <v>4000</v>
      </c>
      <c r="F25">
        <v>4000</v>
      </c>
      <c r="G25">
        <v>400</v>
      </c>
      <c r="H25" t="s">
        <v>193</v>
      </c>
      <c r="I25" s="31">
        <v>0.1</v>
      </c>
      <c r="J25">
        <v>1</v>
      </c>
      <c r="K25" t="s">
        <v>186</v>
      </c>
      <c r="L25">
        <v>8600</v>
      </c>
      <c r="M25">
        <v>-20</v>
      </c>
      <c r="N25">
        <v>35</v>
      </c>
      <c r="O25">
        <v>4.5</v>
      </c>
      <c r="P25" s="32">
        <f t="shared" si="1"/>
        <v>50.425818018825638</v>
      </c>
      <c r="Q25" s="32"/>
      <c r="R25" s="33"/>
      <c r="T25">
        <v>66.7</v>
      </c>
      <c r="Y25">
        <v>80000</v>
      </c>
      <c r="AA25">
        <v>5</v>
      </c>
      <c r="AB25">
        <v>35</v>
      </c>
      <c r="AC25">
        <v>72</v>
      </c>
      <c r="AD25">
        <v>800</v>
      </c>
      <c r="AE25" t="s">
        <v>186</v>
      </c>
    </row>
    <row r="26" spans="1:33" hidden="1" x14ac:dyDescent="0.2">
      <c r="A26" t="s">
        <v>194</v>
      </c>
      <c r="B26" t="s">
        <v>219</v>
      </c>
      <c r="C26" t="s">
        <v>192</v>
      </c>
      <c r="D26">
        <v>18</v>
      </c>
      <c r="F26">
        <v>60</v>
      </c>
      <c r="I26" s="31"/>
      <c r="R26" s="33"/>
      <c r="AB26">
        <v>8</v>
      </c>
      <c r="AC26">
        <v>0.9</v>
      </c>
      <c r="AD26">
        <v>10</v>
      </c>
      <c r="AE26" t="s">
        <v>187</v>
      </c>
    </row>
    <row r="27" spans="1:33" hidden="1" x14ac:dyDescent="0.2">
      <c r="A27" t="s">
        <v>199</v>
      </c>
      <c r="B27" t="s">
        <v>220</v>
      </c>
      <c r="C27" t="s">
        <v>192</v>
      </c>
      <c r="D27">
        <v>1</v>
      </c>
      <c r="E27">
        <v>86</v>
      </c>
      <c r="F27">
        <v>86</v>
      </c>
      <c r="G27">
        <v>400</v>
      </c>
      <c r="H27" t="s">
        <v>201</v>
      </c>
      <c r="I27" s="31">
        <v>9.3023255813953487E-2</v>
      </c>
      <c r="J27">
        <v>3</v>
      </c>
      <c r="K27" t="s">
        <v>187</v>
      </c>
      <c r="L27">
        <v>8700</v>
      </c>
      <c r="M27">
        <v>5</v>
      </c>
      <c r="N27">
        <v>45</v>
      </c>
      <c r="O27">
        <v>4.8</v>
      </c>
      <c r="P27" s="32">
        <f>((1000*O27)/0.08924)/1000</f>
        <v>53.787539220080681</v>
      </c>
      <c r="Q27" s="32"/>
      <c r="R27" s="33">
        <v>0.2558139534883721</v>
      </c>
      <c r="T27">
        <v>62.5</v>
      </c>
      <c r="U27">
        <v>92.5</v>
      </c>
      <c r="V27">
        <v>20</v>
      </c>
      <c r="W27">
        <v>55</v>
      </c>
      <c r="X27">
        <v>2</v>
      </c>
      <c r="Y27">
        <v>35000</v>
      </c>
      <c r="Z27">
        <v>8760</v>
      </c>
      <c r="AA27">
        <v>3</v>
      </c>
      <c r="AB27">
        <v>35</v>
      </c>
      <c r="AC27">
        <v>1.6</v>
      </c>
      <c r="AD27">
        <v>17.8</v>
      </c>
      <c r="AE27" t="s">
        <v>187</v>
      </c>
      <c r="AF27">
        <v>5</v>
      </c>
      <c r="AG27">
        <v>35</v>
      </c>
    </row>
    <row r="28" spans="1:33" hidden="1" x14ac:dyDescent="0.2">
      <c r="A28" t="s">
        <v>199</v>
      </c>
      <c r="B28" t="s">
        <v>221</v>
      </c>
      <c r="C28" t="s">
        <v>192</v>
      </c>
      <c r="D28">
        <v>1</v>
      </c>
      <c r="E28">
        <v>86</v>
      </c>
      <c r="F28">
        <v>86</v>
      </c>
      <c r="G28">
        <v>400</v>
      </c>
      <c r="H28" t="s">
        <v>201</v>
      </c>
      <c r="I28" s="31">
        <v>9.3023255813953487E-2</v>
      </c>
      <c r="J28">
        <v>3</v>
      </c>
      <c r="K28" t="s">
        <v>187</v>
      </c>
      <c r="L28">
        <v>8700</v>
      </c>
      <c r="M28">
        <v>-25</v>
      </c>
      <c r="N28">
        <v>40</v>
      </c>
      <c r="O28">
        <v>4.8</v>
      </c>
      <c r="P28" s="32">
        <f>((1000*O28)/0.08924)/1000</f>
        <v>53.787539220080681</v>
      </c>
      <c r="Q28" s="32"/>
      <c r="R28" s="33">
        <v>0.2558139534883721</v>
      </c>
      <c r="T28">
        <v>62.5</v>
      </c>
      <c r="U28">
        <v>92.5</v>
      </c>
      <c r="V28">
        <v>20</v>
      </c>
      <c r="W28">
        <v>55</v>
      </c>
      <c r="X28">
        <v>2</v>
      </c>
      <c r="Y28">
        <v>35000</v>
      </c>
      <c r="Z28">
        <v>8760</v>
      </c>
      <c r="AA28">
        <v>3</v>
      </c>
      <c r="AB28">
        <v>35</v>
      </c>
      <c r="AC28">
        <v>1.6</v>
      </c>
      <c r="AD28">
        <v>17.8</v>
      </c>
      <c r="AE28" t="s">
        <v>187</v>
      </c>
      <c r="AF28">
        <v>5</v>
      </c>
      <c r="AG28">
        <v>35</v>
      </c>
    </row>
    <row r="29" spans="1:33" hidden="1" x14ac:dyDescent="0.2">
      <c r="A29" t="s">
        <v>194</v>
      </c>
      <c r="B29" t="s">
        <v>222</v>
      </c>
      <c r="C29" t="s">
        <v>192</v>
      </c>
      <c r="F29">
        <v>100</v>
      </c>
      <c r="H29" t="s">
        <v>185</v>
      </c>
      <c r="I29" s="31"/>
      <c r="O29">
        <v>4.5</v>
      </c>
      <c r="P29" s="32">
        <f>((1000*O29)/0.08924)/1000</f>
        <v>50.425818018825638</v>
      </c>
      <c r="Q29" s="32"/>
      <c r="R29" s="33"/>
      <c r="T29">
        <v>66.7</v>
      </c>
      <c r="AB29">
        <v>30</v>
      </c>
      <c r="AC29">
        <v>1.8</v>
      </c>
      <c r="AD29">
        <v>20</v>
      </c>
    </row>
    <row r="30" spans="1:33" x14ac:dyDescent="0.2">
      <c r="A30" t="s">
        <v>278</v>
      </c>
      <c r="B30" t="s">
        <v>291</v>
      </c>
      <c r="C30" t="s">
        <v>184</v>
      </c>
      <c r="D30">
        <v>500</v>
      </c>
      <c r="E30">
        <v>5000</v>
      </c>
      <c r="F30">
        <v>5000</v>
      </c>
      <c r="G30">
        <v>400</v>
      </c>
      <c r="H30" t="s">
        <v>193</v>
      </c>
      <c r="I30" s="31">
        <v>0.08</v>
      </c>
      <c r="J30">
        <v>1</v>
      </c>
      <c r="K30" t="s">
        <v>186</v>
      </c>
      <c r="L30">
        <v>8600</v>
      </c>
      <c r="M30">
        <v>-20</v>
      </c>
      <c r="N30">
        <v>35</v>
      </c>
      <c r="O30">
        <v>4.5</v>
      </c>
      <c r="P30" s="32">
        <f>((1000*O30)/0.08924)/1000</f>
        <v>50.425818018825638</v>
      </c>
      <c r="Q30" s="32"/>
      <c r="R30" s="33"/>
      <c r="T30">
        <v>66.7</v>
      </c>
      <c r="Y30">
        <v>80000</v>
      </c>
      <c r="AA30">
        <v>5</v>
      </c>
      <c r="AB30">
        <v>35</v>
      </c>
      <c r="AC30">
        <v>90</v>
      </c>
      <c r="AD30">
        <v>1000</v>
      </c>
      <c r="AE30" t="s">
        <v>186</v>
      </c>
    </row>
    <row r="31" spans="1:33" x14ac:dyDescent="0.2">
      <c r="A31" t="s">
        <v>210</v>
      </c>
      <c r="B31" t="s">
        <v>226</v>
      </c>
      <c r="C31" t="s">
        <v>184</v>
      </c>
      <c r="D31">
        <v>10</v>
      </c>
      <c r="E31">
        <v>100</v>
      </c>
      <c r="F31">
        <v>110</v>
      </c>
      <c r="G31">
        <v>400</v>
      </c>
      <c r="H31" t="s">
        <v>193</v>
      </c>
      <c r="I31" s="31">
        <v>0.13636363636363635</v>
      </c>
      <c r="J31">
        <v>1</v>
      </c>
      <c r="K31" t="s">
        <v>186</v>
      </c>
      <c r="L31">
        <v>8410</v>
      </c>
      <c r="M31">
        <v>-20</v>
      </c>
      <c r="N31">
        <v>40</v>
      </c>
      <c r="O31">
        <v>4.67</v>
      </c>
      <c r="P31" s="32">
        <f>((1000*O31)/0.08924)/1000</f>
        <v>52.330793366203501</v>
      </c>
      <c r="Q31" s="32"/>
      <c r="R31" s="33"/>
      <c r="T31">
        <v>64.2</v>
      </c>
      <c r="V31">
        <v>5</v>
      </c>
      <c r="W31">
        <v>70</v>
      </c>
      <c r="X31">
        <v>1</v>
      </c>
      <c r="Y31">
        <v>80000</v>
      </c>
      <c r="AA31">
        <v>3.5</v>
      </c>
      <c r="AB31">
        <v>40</v>
      </c>
      <c r="AC31">
        <v>1.8</v>
      </c>
      <c r="AD31">
        <v>20</v>
      </c>
      <c r="AE31" t="s">
        <v>186</v>
      </c>
    </row>
    <row r="32" spans="1:33" x14ac:dyDescent="0.2">
      <c r="A32" t="s">
        <v>239</v>
      </c>
      <c r="B32" t="s">
        <v>261</v>
      </c>
      <c r="C32" t="s">
        <v>184</v>
      </c>
      <c r="F32">
        <v>1000</v>
      </c>
      <c r="G32">
        <v>400</v>
      </c>
      <c r="I32" s="31">
        <v>5.28E-2</v>
      </c>
      <c r="J32">
        <v>30</v>
      </c>
      <c r="M32">
        <v>-20</v>
      </c>
      <c r="N32">
        <v>40</v>
      </c>
      <c r="O32">
        <v>4.7</v>
      </c>
      <c r="P32">
        <v>53</v>
      </c>
      <c r="R32" s="33">
        <v>0.17</v>
      </c>
      <c r="S32">
        <v>57</v>
      </c>
      <c r="T32">
        <v>62.9</v>
      </c>
      <c r="U32">
        <v>90</v>
      </c>
      <c r="AA32">
        <v>5</v>
      </c>
      <c r="AB32">
        <v>30</v>
      </c>
      <c r="AD32">
        <v>200</v>
      </c>
    </row>
    <row r="33" spans="1:33" hidden="1" x14ac:dyDescent="0.2">
      <c r="A33" t="s">
        <v>227</v>
      </c>
      <c r="B33" t="s">
        <v>228</v>
      </c>
      <c r="C33" t="s">
        <v>192</v>
      </c>
      <c r="D33">
        <v>46</v>
      </c>
      <c r="F33">
        <v>115</v>
      </c>
      <c r="H33" t="s">
        <v>193</v>
      </c>
      <c r="I33" s="31">
        <v>0.46956521739130436</v>
      </c>
      <c r="K33" t="s">
        <v>186</v>
      </c>
      <c r="M33">
        <v>-20</v>
      </c>
      <c r="N33">
        <v>40</v>
      </c>
      <c r="O33">
        <v>4.9000000000000004</v>
      </c>
      <c r="P33" s="32">
        <f t="shared" ref="P33:P41" si="2">((1000*O33)/0.08924)/1000</f>
        <v>54.908112953832365</v>
      </c>
      <c r="Q33" s="32"/>
      <c r="R33" s="33"/>
      <c r="AA33">
        <v>4.8</v>
      </c>
      <c r="AB33">
        <v>10</v>
      </c>
      <c r="AC33">
        <v>0.88</v>
      </c>
      <c r="AD33">
        <v>9.6999999999999993</v>
      </c>
      <c r="AE33" t="s">
        <v>186</v>
      </c>
    </row>
    <row r="34" spans="1:33" x14ac:dyDescent="0.2">
      <c r="A34" t="s">
        <v>217</v>
      </c>
      <c r="B34" t="s">
        <v>218</v>
      </c>
      <c r="C34" t="s">
        <v>184</v>
      </c>
      <c r="D34">
        <v>10</v>
      </c>
      <c r="E34">
        <v>50</v>
      </c>
      <c r="F34">
        <v>60</v>
      </c>
      <c r="G34">
        <v>400</v>
      </c>
      <c r="H34" t="s">
        <v>201</v>
      </c>
      <c r="I34" s="31">
        <v>0.11666666666666667</v>
      </c>
      <c r="J34">
        <v>15</v>
      </c>
      <c r="K34" t="s">
        <v>186</v>
      </c>
      <c r="L34">
        <v>8650</v>
      </c>
      <c r="M34">
        <v>-40</v>
      </c>
      <c r="N34">
        <v>35</v>
      </c>
      <c r="O34">
        <v>4.8</v>
      </c>
      <c r="P34" s="32">
        <f t="shared" si="2"/>
        <v>53.787539220080681</v>
      </c>
      <c r="Q34" s="32"/>
      <c r="R34" s="33">
        <v>0.16666666666666666</v>
      </c>
      <c r="S34">
        <v>62</v>
      </c>
      <c r="T34">
        <v>62.5</v>
      </c>
      <c r="V34">
        <v>25</v>
      </c>
      <c r="W34">
        <v>75</v>
      </c>
      <c r="X34">
        <v>0.1</v>
      </c>
      <c r="Y34">
        <v>80000</v>
      </c>
      <c r="Z34">
        <v>8600</v>
      </c>
      <c r="AA34">
        <v>3.8</v>
      </c>
      <c r="AB34">
        <v>40</v>
      </c>
      <c r="AC34">
        <v>0.89</v>
      </c>
      <c r="AD34">
        <v>9.9</v>
      </c>
      <c r="AE34" t="s">
        <v>186</v>
      </c>
      <c r="AF34">
        <v>5</v>
      </c>
      <c r="AG34">
        <v>40</v>
      </c>
    </row>
    <row r="35" spans="1:33" x14ac:dyDescent="0.2">
      <c r="A35" t="s">
        <v>217</v>
      </c>
      <c r="B35" t="s">
        <v>229</v>
      </c>
      <c r="C35" t="s">
        <v>184</v>
      </c>
      <c r="D35">
        <v>20</v>
      </c>
      <c r="E35">
        <v>100</v>
      </c>
      <c r="F35">
        <v>120</v>
      </c>
      <c r="G35">
        <v>400</v>
      </c>
      <c r="H35" t="s">
        <v>201</v>
      </c>
      <c r="I35" s="31">
        <v>5.8333333333333334E-2</v>
      </c>
      <c r="J35">
        <v>15</v>
      </c>
      <c r="K35" t="s">
        <v>186</v>
      </c>
      <c r="L35">
        <v>8650</v>
      </c>
      <c r="M35">
        <v>-40</v>
      </c>
      <c r="N35">
        <v>35</v>
      </c>
      <c r="O35">
        <v>4.8</v>
      </c>
      <c r="P35" s="32">
        <f t="shared" si="2"/>
        <v>53.787539220080681</v>
      </c>
      <c r="Q35" s="32"/>
      <c r="R35" s="33">
        <v>0.16666666666666666</v>
      </c>
      <c r="S35">
        <v>62</v>
      </c>
      <c r="T35">
        <v>62.5</v>
      </c>
      <c r="V35">
        <v>25</v>
      </c>
      <c r="W35">
        <v>75</v>
      </c>
      <c r="X35">
        <v>0.1</v>
      </c>
      <c r="Y35">
        <v>80000</v>
      </c>
      <c r="Z35">
        <v>8600</v>
      </c>
      <c r="AA35">
        <v>3.8</v>
      </c>
      <c r="AB35">
        <v>40</v>
      </c>
      <c r="AC35">
        <v>1.78</v>
      </c>
      <c r="AD35">
        <v>19.8</v>
      </c>
      <c r="AE35" t="s">
        <v>186</v>
      </c>
      <c r="AF35">
        <v>5</v>
      </c>
      <c r="AG35">
        <v>40</v>
      </c>
    </row>
    <row r="36" spans="1:33" hidden="1" x14ac:dyDescent="0.2">
      <c r="A36" t="s">
        <v>227</v>
      </c>
      <c r="B36" t="s">
        <v>231</v>
      </c>
      <c r="C36" t="s">
        <v>192</v>
      </c>
      <c r="D36">
        <v>62</v>
      </c>
      <c r="F36">
        <v>155</v>
      </c>
      <c r="H36" t="s">
        <v>193</v>
      </c>
      <c r="I36" s="31">
        <v>0.34838709677419355</v>
      </c>
      <c r="K36" t="s">
        <v>186</v>
      </c>
      <c r="M36">
        <v>-20</v>
      </c>
      <c r="N36">
        <v>40</v>
      </c>
      <c r="O36">
        <v>4.9000000000000004</v>
      </c>
      <c r="P36" s="32">
        <f t="shared" si="2"/>
        <v>54.908112953832365</v>
      </c>
      <c r="Q36" s="32"/>
      <c r="R36" s="33"/>
      <c r="AA36">
        <v>4.8</v>
      </c>
      <c r="AB36">
        <v>10</v>
      </c>
      <c r="AC36">
        <v>1.33</v>
      </c>
      <c r="AD36">
        <v>14.8</v>
      </c>
      <c r="AE36" t="s">
        <v>186</v>
      </c>
    </row>
    <row r="37" spans="1:33" hidden="1" x14ac:dyDescent="0.2">
      <c r="A37" t="s">
        <v>199</v>
      </c>
      <c r="B37" t="s">
        <v>232</v>
      </c>
      <c r="C37" t="s">
        <v>192</v>
      </c>
      <c r="D37">
        <v>1</v>
      </c>
      <c r="E37">
        <v>173</v>
      </c>
      <c r="F37">
        <v>173</v>
      </c>
      <c r="G37">
        <v>400</v>
      </c>
      <c r="H37" t="s">
        <v>201</v>
      </c>
      <c r="I37" s="31">
        <v>9.2485549132947972E-2</v>
      </c>
      <c r="J37">
        <v>3</v>
      </c>
      <c r="K37" t="s">
        <v>187</v>
      </c>
      <c r="L37">
        <v>8700</v>
      </c>
      <c r="M37">
        <v>5</v>
      </c>
      <c r="N37">
        <v>45</v>
      </c>
      <c r="O37">
        <v>4.8</v>
      </c>
      <c r="P37" s="32">
        <f t="shared" si="2"/>
        <v>53.787539220080681</v>
      </c>
      <c r="Q37" s="32"/>
      <c r="R37" s="33">
        <v>0.24855491329479767</v>
      </c>
      <c r="T37">
        <v>62.5</v>
      </c>
      <c r="U37">
        <v>92.5</v>
      </c>
      <c r="V37">
        <v>20</v>
      </c>
      <c r="W37">
        <v>55</v>
      </c>
      <c r="X37">
        <v>2</v>
      </c>
      <c r="Y37">
        <v>35000</v>
      </c>
      <c r="Z37">
        <v>8760</v>
      </c>
      <c r="AA37">
        <v>3</v>
      </c>
      <c r="AB37">
        <v>35</v>
      </c>
      <c r="AC37">
        <v>3.2</v>
      </c>
      <c r="AD37">
        <v>35.6</v>
      </c>
      <c r="AE37" t="s">
        <v>187</v>
      </c>
      <c r="AF37">
        <v>5</v>
      </c>
      <c r="AG37">
        <v>35</v>
      </c>
    </row>
    <row r="38" spans="1:33" hidden="1" x14ac:dyDescent="0.2">
      <c r="A38" t="s">
        <v>199</v>
      </c>
      <c r="B38" t="s">
        <v>233</v>
      </c>
      <c r="C38" t="s">
        <v>192</v>
      </c>
      <c r="D38">
        <v>1</v>
      </c>
      <c r="E38">
        <v>173</v>
      </c>
      <c r="F38">
        <v>173</v>
      </c>
      <c r="G38">
        <v>400</v>
      </c>
      <c r="H38" t="s">
        <v>201</v>
      </c>
      <c r="I38" s="31">
        <v>9.2485549132947972E-2</v>
      </c>
      <c r="J38">
        <v>3</v>
      </c>
      <c r="K38" t="s">
        <v>187</v>
      </c>
      <c r="L38">
        <v>8700</v>
      </c>
      <c r="M38">
        <v>-25</v>
      </c>
      <c r="N38">
        <v>40</v>
      </c>
      <c r="O38">
        <v>4.8</v>
      </c>
      <c r="P38" s="32">
        <f t="shared" si="2"/>
        <v>53.787539220080681</v>
      </c>
      <c r="Q38" s="32"/>
      <c r="R38" s="33">
        <v>0.24855491329479767</v>
      </c>
      <c r="T38">
        <v>62.5</v>
      </c>
      <c r="U38">
        <v>92.5</v>
      </c>
      <c r="V38">
        <v>20</v>
      </c>
      <c r="W38">
        <v>55</v>
      </c>
      <c r="X38">
        <v>2</v>
      </c>
      <c r="Y38">
        <v>35000</v>
      </c>
      <c r="Z38">
        <v>8760</v>
      </c>
      <c r="AA38">
        <v>3</v>
      </c>
      <c r="AB38">
        <v>35</v>
      </c>
      <c r="AC38">
        <v>3.2</v>
      </c>
      <c r="AD38">
        <v>35.6</v>
      </c>
      <c r="AE38" t="s">
        <v>187</v>
      </c>
      <c r="AF38">
        <v>5</v>
      </c>
      <c r="AG38">
        <v>35</v>
      </c>
    </row>
    <row r="39" spans="1:33" x14ac:dyDescent="0.2">
      <c r="A39" t="s">
        <v>217</v>
      </c>
      <c r="B39" t="s">
        <v>234</v>
      </c>
      <c r="C39" t="s">
        <v>184</v>
      </c>
      <c r="D39">
        <v>30</v>
      </c>
      <c r="E39">
        <v>150</v>
      </c>
      <c r="F39">
        <v>180</v>
      </c>
      <c r="G39">
        <v>400</v>
      </c>
      <c r="H39" t="s">
        <v>201</v>
      </c>
      <c r="I39" s="31">
        <v>0.15555555555555556</v>
      </c>
      <c r="J39">
        <v>15</v>
      </c>
      <c r="K39" t="s">
        <v>186</v>
      </c>
      <c r="L39">
        <v>8650</v>
      </c>
      <c r="M39">
        <v>-40</v>
      </c>
      <c r="N39">
        <v>35</v>
      </c>
      <c r="O39">
        <v>4.8</v>
      </c>
      <c r="P39" s="32">
        <f t="shared" si="2"/>
        <v>53.787539220080681</v>
      </c>
      <c r="Q39" s="32"/>
      <c r="R39" s="33">
        <v>0.16666666666666666</v>
      </c>
      <c r="S39">
        <v>62</v>
      </c>
      <c r="T39">
        <v>62.5</v>
      </c>
      <c r="V39">
        <v>25</v>
      </c>
      <c r="W39">
        <v>75</v>
      </c>
      <c r="X39">
        <v>0.1</v>
      </c>
      <c r="Y39">
        <v>80000</v>
      </c>
      <c r="Z39">
        <v>8600</v>
      </c>
      <c r="AA39">
        <v>3.8</v>
      </c>
      <c r="AB39">
        <v>40</v>
      </c>
      <c r="AC39">
        <v>2.67</v>
      </c>
      <c r="AD39">
        <v>29.7</v>
      </c>
      <c r="AE39" t="s">
        <v>186</v>
      </c>
      <c r="AF39">
        <v>5</v>
      </c>
      <c r="AG39">
        <v>40</v>
      </c>
    </row>
    <row r="40" spans="1:33" x14ac:dyDescent="0.2">
      <c r="A40" t="s">
        <v>217</v>
      </c>
      <c r="B40" t="s">
        <v>236</v>
      </c>
      <c r="C40" t="s">
        <v>184</v>
      </c>
      <c r="D40">
        <v>20</v>
      </c>
      <c r="E40">
        <v>200</v>
      </c>
      <c r="F40">
        <v>240</v>
      </c>
      <c r="G40">
        <v>400</v>
      </c>
      <c r="H40" t="s">
        <v>201</v>
      </c>
      <c r="I40" s="31">
        <v>5.8333333333333334E-2</v>
      </c>
      <c r="J40">
        <v>15</v>
      </c>
      <c r="K40" t="s">
        <v>187</v>
      </c>
      <c r="L40">
        <v>8650</v>
      </c>
      <c r="M40">
        <v>-40</v>
      </c>
      <c r="N40">
        <v>35</v>
      </c>
      <c r="O40">
        <v>4.8</v>
      </c>
      <c r="P40" s="32">
        <f t="shared" si="2"/>
        <v>53.787539220080681</v>
      </c>
      <c r="Q40" s="32"/>
      <c r="R40" s="33">
        <v>0.16666666666666666</v>
      </c>
      <c r="S40">
        <v>62</v>
      </c>
      <c r="T40">
        <v>62.5</v>
      </c>
      <c r="V40">
        <v>25</v>
      </c>
      <c r="W40">
        <v>75</v>
      </c>
      <c r="X40">
        <v>0.1</v>
      </c>
      <c r="Y40">
        <v>80000</v>
      </c>
      <c r="Z40">
        <v>8600</v>
      </c>
      <c r="AA40">
        <v>3.8</v>
      </c>
      <c r="AB40">
        <v>40</v>
      </c>
      <c r="AC40">
        <v>3.56</v>
      </c>
      <c r="AD40">
        <v>39.6</v>
      </c>
      <c r="AE40" t="s">
        <v>186</v>
      </c>
      <c r="AF40">
        <v>5</v>
      </c>
      <c r="AG40">
        <v>40</v>
      </c>
    </row>
    <row r="41" spans="1:33" x14ac:dyDescent="0.2">
      <c r="A41" t="s">
        <v>217</v>
      </c>
      <c r="B41" t="s">
        <v>241</v>
      </c>
      <c r="C41" t="s">
        <v>184</v>
      </c>
      <c r="D41">
        <v>30</v>
      </c>
      <c r="E41">
        <v>300</v>
      </c>
      <c r="F41">
        <v>360</v>
      </c>
      <c r="G41">
        <v>400</v>
      </c>
      <c r="H41" t="s">
        <v>201</v>
      </c>
      <c r="I41" s="31">
        <v>3.888888888888889E-2</v>
      </c>
      <c r="J41">
        <v>15</v>
      </c>
      <c r="K41" t="s">
        <v>186</v>
      </c>
      <c r="L41">
        <v>8650</v>
      </c>
      <c r="M41">
        <v>-40</v>
      </c>
      <c r="N41">
        <v>35</v>
      </c>
      <c r="O41">
        <v>4.8</v>
      </c>
      <c r="P41" s="32">
        <f t="shared" si="2"/>
        <v>53.787539220080681</v>
      </c>
      <c r="Q41" s="32"/>
      <c r="R41" s="33">
        <v>0.16666666666666666</v>
      </c>
      <c r="S41">
        <v>62</v>
      </c>
      <c r="T41">
        <v>62.5</v>
      </c>
      <c r="V41">
        <v>25</v>
      </c>
      <c r="W41">
        <v>75</v>
      </c>
      <c r="X41">
        <v>0.1</v>
      </c>
      <c r="Y41">
        <v>80000</v>
      </c>
      <c r="Z41">
        <v>8600</v>
      </c>
      <c r="AA41">
        <v>3.8</v>
      </c>
      <c r="AB41">
        <v>40</v>
      </c>
      <c r="AC41">
        <v>5.34</v>
      </c>
      <c r="AD41">
        <v>59.3</v>
      </c>
      <c r="AE41" t="s">
        <v>186</v>
      </c>
      <c r="AF41">
        <v>5</v>
      </c>
      <c r="AG41">
        <v>40</v>
      </c>
    </row>
    <row r="42" spans="1:33" hidden="1" x14ac:dyDescent="0.2">
      <c r="A42" t="s">
        <v>237</v>
      </c>
      <c r="B42" t="s">
        <v>238</v>
      </c>
      <c r="C42" t="s">
        <v>192</v>
      </c>
      <c r="D42">
        <v>110</v>
      </c>
      <c r="F42">
        <v>275</v>
      </c>
      <c r="H42" t="s">
        <v>193</v>
      </c>
      <c r="I42" s="31">
        <v>0.19636363636363635</v>
      </c>
      <c r="K42" t="s">
        <v>186</v>
      </c>
      <c r="M42">
        <v>-20</v>
      </c>
      <c r="N42">
        <v>40</v>
      </c>
      <c r="R42" s="33"/>
      <c r="AA42">
        <v>4.8</v>
      </c>
      <c r="AB42">
        <v>10</v>
      </c>
      <c r="AC42">
        <v>2.67</v>
      </c>
      <c r="AD42">
        <v>29.6</v>
      </c>
      <c r="AE42" t="s">
        <v>186</v>
      </c>
    </row>
    <row r="43" spans="1:33" x14ac:dyDescent="0.2">
      <c r="A43" t="s">
        <v>217</v>
      </c>
      <c r="B43" t="s">
        <v>245</v>
      </c>
      <c r="C43" t="s">
        <v>184</v>
      </c>
      <c r="D43">
        <v>45</v>
      </c>
      <c r="E43">
        <v>450</v>
      </c>
      <c r="F43">
        <v>540</v>
      </c>
      <c r="G43">
        <v>400</v>
      </c>
      <c r="H43" t="s">
        <v>201</v>
      </c>
      <c r="I43" s="31">
        <v>2.5925925925925925E-2</v>
      </c>
      <c r="J43">
        <v>15</v>
      </c>
      <c r="K43" t="s">
        <v>186</v>
      </c>
      <c r="L43">
        <v>8650</v>
      </c>
      <c r="M43">
        <v>-40</v>
      </c>
      <c r="N43">
        <v>35</v>
      </c>
      <c r="O43">
        <v>4.8</v>
      </c>
      <c r="P43" s="32">
        <f t="shared" ref="P43:P49" si="3">((1000*O43)/0.08924)/1000</f>
        <v>53.787539220080681</v>
      </c>
      <c r="Q43" s="32"/>
      <c r="R43" s="33">
        <v>0.16666666666666666</v>
      </c>
      <c r="S43">
        <v>62</v>
      </c>
      <c r="T43">
        <v>62.5</v>
      </c>
      <c r="V43">
        <v>25</v>
      </c>
      <c r="W43">
        <v>75</v>
      </c>
      <c r="X43">
        <v>0.1</v>
      </c>
      <c r="Y43">
        <v>80000</v>
      </c>
      <c r="Z43">
        <v>8600</v>
      </c>
      <c r="AA43">
        <v>3.8</v>
      </c>
      <c r="AB43">
        <v>40</v>
      </c>
      <c r="AC43">
        <v>8.01</v>
      </c>
      <c r="AD43">
        <v>89</v>
      </c>
      <c r="AE43" t="s">
        <v>186</v>
      </c>
      <c r="AF43">
        <v>5</v>
      </c>
      <c r="AG43">
        <v>40</v>
      </c>
    </row>
    <row r="44" spans="1:33" x14ac:dyDescent="0.2">
      <c r="A44" t="s">
        <v>217</v>
      </c>
      <c r="B44" t="s">
        <v>250</v>
      </c>
      <c r="C44" t="s">
        <v>184</v>
      </c>
      <c r="D44">
        <v>60</v>
      </c>
      <c r="E44">
        <v>600</v>
      </c>
      <c r="F44">
        <v>720</v>
      </c>
      <c r="G44">
        <v>400</v>
      </c>
      <c r="H44" t="s">
        <v>201</v>
      </c>
      <c r="I44" s="31">
        <v>1.9444444444444445E-2</v>
      </c>
      <c r="J44">
        <v>15</v>
      </c>
      <c r="K44" t="s">
        <v>186</v>
      </c>
      <c r="L44">
        <v>8650</v>
      </c>
      <c r="M44">
        <v>-40</v>
      </c>
      <c r="N44">
        <v>35</v>
      </c>
      <c r="O44">
        <v>4.8</v>
      </c>
      <c r="P44" s="32">
        <f t="shared" si="3"/>
        <v>53.787539220080681</v>
      </c>
      <c r="Q44" s="32"/>
      <c r="R44" s="33">
        <v>0.16666666666666666</v>
      </c>
      <c r="S44">
        <v>62</v>
      </c>
      <c r="T44">
        <v>62.5</v>
      </c>
      <c r="V44">
        <v>25</v>
      </c>
      <c r="W44">
        <v>75</v>
      </c>
      <c r="X44">
        <v>0.1</v>
      </c>
      <c r="Y44">
        <v>80000</v>
      </c>
      <c r="Z44">
        <v>8600</v>
      </c>
      <c r="AA44">
        <v>3.8</v>
      </c>
      <c r="AB44">
        <v>40</v>
      </c>
      <c r="AC44">
        <v>10.68</v>
      </c>
      <c r="AD44">
        <v>118.7</v>
      </c>
      <c r="AE44" t="s">
        <v>186</v>
      </c>
      <c r="AF44">
        <v>5</v>
      </c>
      <c r="AG44">
        <v>40</v>
      </c>
    </row>
    <row r="45" spans="1:33" x14ac:dyDescent="0.2">
      <c r="A45" t="s">
        <v>217</v>
      </c>
      <c r="B45" t="s">
        <v>253</v>
      </c>
      <c r="C45" t="s">
        <v>184</v>
      </c>
      <c r="D45">
        <v>200</v>
      </c>
      <c r="E45">
        <v>750</v>
      </c>
      <c r="F45">
        <v>900</v>
      </c>
      <c r="G45">
        <v>400</v>
      </c>
      <c r="H45" t="s">
        <v>201</v>
      </c>
      <c r="I45" s="31">
        <v>3.111111111111111E-2</v>
      </c>
      <c r="J45">
        <v>15</v>
      </c>
      <c r="K45" t="s">
        <v>186</v>
      </c>
      <c r="L45">
        <v>8650</v>
      </c>
      <c r="M45">
        <v>-40</v>
      </c>
      <c r="N45">
        <v>35</v>
      </c>
      <c r="O45">
        <v>4.8</v>
      </c>
      <c r="P45" s="32">
        <f t="shared" si="3"/>
        <v>53.787539220080681</v>
      </c>
      <c r="Q45" s="32"/>
      <c r="R45" s="33">
        <v>0.16666666666666666</v>
      </c>
      <c r="S45">
        <v>62</v>
      </c>
      <c r="T45">
        <v>62.5</v>
      </c>
      <c r="V45">
        <v>25</v>
      </c>
      <c r="W45">
        <v>75</v>
      </c>
      <c r="X45">
        <v>0.1</v>
      </c>
      <c r="Y45">
        <v>80000</v>
      </c>
      <c r="Z45">
        <v>8600</v>
      </c>
      <c r="AA45">
        <v>3.8</v>
      </c>
      <c r="AB45">
        <v>40</v>
      </c>
      <c r="AC45">
        <v>13.35</v>
      </c>
      <c r="AD45">
        <v>148.30000000000001</v>
      </c>
      <c r="AE45" t="s">
        <v>186</v>
      </c>
      <c r="AF45">
        <v>5</v>
      </c>
      <c r="AG45">
        <v>40</v>
      </c>
    </row>
    <row r="46" spans="1:33" hidden="1" x14ac:dyDescent="0.2">
      <c r="A46" t="s">
        <v>194</v>
      </c>
      <c r="B46" t="s">
        <v>243</v>
      </c>
      <c r="C46" t="s">
        <v>192</v>
      </c>
      <c r="F46">
        <v>500</v>
      </c>
      <c r="H46" t="s">
        <v>185</v>
      </c>
      <c r="I46" s="31"/>
      <c r="O46">
        <v>4.5</v>
      </c>
      <c r="P46" s="32">
        <f t="shared" si="3"/>
        <v>50.425818018825638</v>
      </c>
      <c r="Q46" s="32"/>
      <c r="R46" s="33"/>
      <c r="T46">
        <v>66.7</v>
      </c>
      <c r="AB46">
        <v>30</v>
      </c>
      <c r="AC46">
        <v>9</v>
      </c>
      <c r="AD46">
        <v>100</v>
      </c>
    </row>
    <row r="47" spans="1:33" hidden="1" x14ac:dyDescent="0.2">
      <c r="A47" t="s">
        <v>199</v>
      </c>
      <c r="B47" t="s">
        <v>244</v>
      </c>
      <c r="C47" t="s">
        <v>192</v>
      </c>
      <c r="D47">
        <v>15</v>
      </c>
      <c r="E47">
        <v>504</v>
      </c>
      <c r="F47">
        <v>504</v>
      </c>
      <c r="G47">
        <v>400</v>
      </c>
      <c r="H47" t="s">
        <v>193</v>
      </c>
      <c r="I47" s="31"/>
      <c r="K47" t="s">
        <v>186</v>
      </c>
      <c r="M47">
        <v>-15</v>
      </c>
      <c r="N47">
        <v>45</v>
      </c>
      <c r="O47">
        <v>4.8</v>
      </c>
      <c r="P47" s="32">
        <f t="shared" si="3"/>
        <v>53.787539220080681</v>
      </c>
      <c r="Q47" s="32"/>
      <c r="R47" s="33">
        <v>0.32738095238095238</v>
      </c>
      <c r="T47">
        <v>62.5</v>
      </c>
      <c r="V47">
        <v>20</v>
      </c>
      <c r="W47">
        <v>55</v>
      </c>
      <c r="X47">
        <v>5</v>
      </c>
      <c r="Y47">
        <v>35000</v>
      </c>
      <c r="AA47">
        <v>3</v>
      </c>
      <c r="AB47">
        <v>35</v>
      </c>
      <c r="AC47">
        <v>9.3000000000000007</v>
      </c>
      <c r="AD47">
        <v>103.3</v>
      </c>
      <c r="AE47" t="s">
        <v>187</v>
      </c>
      <c r="AF47">
        <v>5</v>
      </c>
      <c r="AG47">
        <v>35</v>
      </c>
    </row>
    <row r="48" spans="1:33" x14ac:dyDescent="0.2">
      <c r="A48" t="s">
        <v>217</v>
      </c>
      <c r="B48" t="s">
        <v>271</v>
      </c>
      <c r="C48" t="s">
        <v>184</v>
      </c>
      <c r="D48">
        <v>200</v>
      </c>
      <c r="E48">
        <v>1000</v>
      </c>
      <c r="F48">
        <v>1200</v>
      </c>
      <c r="G48">
        <v>400</v>
      </c>
      <c r="H48" t="s">
        <v>201</v>
      </c>
      <c r="I48" s="31">
        <v>2.3333333333333334E-2</v>
      </c>
      <c r="J48">
        <v>15</v>
      </c>
      <c r="K48" t="s">
        <v>186</v>
      </c>
      <c r="L48">
        <v>8650</v>
      </c>
      <c r="M48">
        <v>-40</v>
      </c>
      <c r="N48">
        <v>35</v>
      </c>
      <c r="O48">
        <v>4.8</v>
      </c>
      <c r="P48" s="32">
        <f t="shared" si="3"/>
        <v>53.787539220080681</v>
      </c>
      <c r="Q48" s="32"/>
      <c r="R48" s="33">
        <v>0.16666666666666666</v>
      </c>
      <c r="S48">
        <v>62</v>
      </c>
      <c r="T48">
        <v>62.5</v>
      </c>
      <c r="V48">
        <v>25</v>
      </c>
      <c r="W48">
        <v>75</v>
      </c>
      <c r="X48">
        <v>0.1</v>
      </c>
      <c r="Y48">
        <v>80000</v>
      </c>
      <c r="Z48">
        <v>8600</v>
      </c>
      <c r="AA48">
        <v>3.8</v>
      </c>
      <c r="AB48">
        <v>40</v>
      </c>
      <c r="AC48">
        <v>17.8</v>
      </c>
      <c r="AD48">
        <v>197.8</v>
      </c>
      <c r="AE48" t="s">
        <v>186</v>
      </c>
      <c r="AF48">
        <v>5</v>
      </c>
      <c r="AG48">
        <v>40</v>
      </c>
    </row>
    <row r="49" spans="1:33" hidden="1" x14ac:dyDescent="0.2">
      <c r="A49" t="s">
        <v>227</v>
      </c>
      <c r="B49" t="s">
        <v>246</v>
      </c>
      <c r="C49" t="s">
        <v>192</v>
      </c>
      <c r="D49">
        <v>220</v>
      </c>
      <c r="F49">
        <v>550</v>
      </c>
      <c r="H49" t="s">
        <v>193</v>
      </c>
      <c r="I49" s="31">
        <v>0.16181818181818181</v>
      </c>
      <c r="K49" t="s">
        <v>186</v>
      </c>
      <c r="M49">
        <v>-20</v>
      </c>
      <c r="N49">
        <v>40</v>
      </c>
      <c r="O49">
        <v>5.2</v>
      </c>
      <c r="P49" s="32">
        <f t="shared" si="3"/>
        <v>58.269834155087402</v>
      </c>
      <c r="Q49" s="32"/>
      <c r="R49" s="33"/>
      <c r="AA49">
        <v>4.8</v>
      </c>
      <c r="AB49">
        <v>10</v>
      </c>
      <c r="AC49">
        <v>5.42</v>
      </c>
      <c r="AD49">
        <v>60.2</v>
      </c>
      <c r="AE49" t="s">
        <v>186</v>
      </c>
    </row>
    <row r="50" spans="1:33" hidden="1" x14ac:dyDescent="0.2">
      <c r="A50" t="s">
        <v>237</v>
      </c>
      <c r="B50" t="s">
        <v>247</v>
      </c>
      <c r="C50" t="s">
        <v>192</v>
      </c>
      <c r="D50">
        <v>270</v>
      </c>
      <c r="F50">
        <v>675</v>
      </c>
      <c r="H50" t="s">
        <v>193</v>
      </c>
      <c r="I50" s="31">
        <v>0.13185185185185186</v>
      </c>
      <c r="K50" t="s">
        <v>186</v>
      </c>
      <c r="M50">
        <v>-20</v>
      </c>
      <c r="N50">
        <v>40</v>
      </c>
      <c r="R50" s="33"/>
      <c r="AA50">
        <v>4.8</v>
      </c>
      <c r="AB50">
        <v>10</v>
      </c>
      <c r="AC50">
        <v>6.67</v>
      </c>
      <c r="AD50">
        <v>74.099999999999994</v>
      </c>
      <c r="AE50" t="s">
        <v>186</v>
      </c>
    </row>
    <row r="51" spans="1:33" x14ac:dyDescent="0.2">
      <c r="A51" t="s">
        <v>217</v>
      </c>
      <c r="B51" t="s">
        <v>276</v>
      </c>
      <c r="C51" t="s">
        <v>184</v>
      </c>
      <c r="D51">
        <v>200</v>
      </c>
      <c r="E51">
        <v>1500</v>
      </c>
      <c r="F51">
        <v>1800</v>
      </c>
      <c r="G51">
        <v>400</v>
      </c>
      <c r="H51" t="s">
        <v>201</v>
      </c>
      <c r="I51" s="31">
        <v>1.5555555555555555E-2</v>
      </c>
      <c r="J51">
        <v>15</v>
      </c>
      <c r="K51" t="s">
        <v>186</v>
      </c>
      <c r="L51">
        <v>8650</v>
      </c>
      <c r="M51">
        <v>-40</v>
      </c>
      <c r="N51">
        <v>35</v>
      </c>
      <c r="O51">
        <v>4.8</v>
      </c>
      <c r="P51" s="32">
        <f>((1000*O51)/0.08924)/1000</f>
        <v>53.787539220080681</v>
      </c>
      <c r="Q51" s="32"/>
      <c r="R51" s="33">
        <v>0.16666666666666666</v>
      </c>
      <c r="S51">
        <v>62</v>
      </c>
      <c r="T51">
        <v>62.5</v>
      </c>
      <c r="V51">
        <v>25</v>
      </c>
      <c r="W51">
        <v>75</v>
      </c>
      <c r="X51">
        <v>0.1</v>
      </c>
      <c r="Y51">
        <v>80000</v>
      </c>
      <c r="Z51">
        <v>8600</v>
      </c>
      <c r="AA51">
        <v>3.8</v>
      </c>
      <c r="AB51">
        <v>40</v>
      </c>
      <c r="AC51">
        <v>26.7</v>
      </c>
      <c r="AD51">
        <v>296.7</v>
      </c>
      <c r="AE51" t="s">
        <v>186</v>
      </c>
      <c r="AF51">
        <v>5</v>
      </c>
      <c r="AG51">
        <v>40</v>
      </c>
    </row>
    <row r="52" spans="1:33" x14ac:dyDescent="0.2">
      <c r="A52" t="s">
        <v>217</v>
      </c>
      <c r="B52" t="s">
        <v>283</v>
      </c>
      <c r="C52" t="s">
        <v>184</v>
      </c>
      <c r="D52">
        <v>200</v>
      </c>
      <c r="E52">
        <v>2000</v>
      </c>
      <c r="F52">
        <v>2400</v>
      </c>
      <c r="G52">
        <v>400</v>
      </c>
      <c r="H52" t="s">
        <v>201</v>
      </c>
      <c r="I52" s="31">
        <v>1.1666666666666667E-2</v>
      </c>
      <c r="J52">
        <v>15</v>
      </c>
      <c r="K52" t="s">
        <v>186</v>
      </c>
      <c r="L52">
        <v>8650</v>
      </c>
      <c r="M52">
        <v>-40</v>
      </c>
      <c r="N52">
        <v>35</v>
      </c>
      <c r="O52">
        <v>4.8</v>
      </c>
      <c r="P52" s="32">
        <f>((1000*O52)/0.08924)/1000</f>
        <v>53.787539220080681</v>
      </c>
      <c r="Q52" s="32"/>
      <c r="R52" s="33">
        <v>0.16666666666666666</v>
      </c>
      <c r="S52">
        <v>62</v>
      </c>
      <c r="T52">
        <v>62.5</v>
      </c>
      <c r="V52">
        <v>25</v>
      </c>
      <c r="W52">
        <v>75</v>
      </c>
      <c r="X52">
        <v>0.1</v>
      </c>
      <c r="Y52">
        <v>80000</v>
      </c>
      <c r="Z52">
        <v>8600</v>
      </c>
      <c r="AA52">
        <v>3.8</v>
      </c>
      <c r="AB52">
        <v>40</v>
      </c>
      <c r="AC52">
        <v>35.6</v>
      </c>
      <c r="AD52">
        <v>395.6</v>
      </c>
      <c r="AE52" t="s">
        <v>186</v>
      </c>
      <c r="AF52">
        <v>5</v>
      </c>
      <c r="AG52">
        <v>40</v>
      </c>
    </row>
    <row r="53" spans="1:33" x14ac:dyDescent="0.2">
      <c r="A53" t="s">
        <v>262</v>
      </c>
      <c r="B53" t="s">
        <v>298</v>
      </c>
      <c r="C53" t="s">
        <v>184</v>
      </c>
      <c r="D53">
        <v>500</v>
      </c>
      <c r="E53">
        <v>10000</v>
      </c>
      <c r="F53">
        <v>10000</v>
      </c>
      <c r="G53">
        <v>400</v>
      </c>
      <c r="H53" t="s">
        <v>201</v>
      </c>
      <c r="I53" s="31">
        <v>1.7999999999999999E-2</v>
      </c>
      <c r="J53">
        <v>30</v>
      </c>
      <c r="K53" t="s">
        <v>186</v>
      </c>
      <c r="L53">
        <v>8322</v>
      </c>
      <c r="M53">
        <v>-20</v>
      </c>
      <c r="N53">
        <v>40</v>
      </c>
      <c r="O53">
        <v>4.8</v>
      </c>
      <c r="P53" s="32">
        <f>((1000*O53)/0.08924)/1000</f>
        <v>53.787539220080681</v>
      </c>
      <c r="Q53" s="32"/>
      <c r="R53" s="33"/>
      <c r="S53">
        <v>60</v>
      </c>
      <c r="X53">
        <v>0.1</v>
      </c>
      <c r="AA53">
        <v>3.5</v>
      </c>
      <c r="AC53">
        <v>180</v>
      </c>
      <c r="AD53">
        <v>2</v>
      </c>
      <c r="AE53" t="s">
        <v>187</v>
      </c>
      <c r="AF53">
        <v>5</v>
      </c>
      <c r="AG53">
        <v>30</v>
      </c>
    </row>
    <row r="54" spans="1:33" hidden="1" x14ac:dyDescent="0.2">
      <c r="A54" t="s">
        <v>237</v>
      </c>
      <c r="B54" t="s">
        <v>252</v>
      </c>
      <c r="C54" t="s">
        <v>192</v>
      </c>
      <c r="D54">
        <v>320</v>
      </c>
      <c r="F54">
        <v>800</v>
      </c>
      <c r="H54" t="s">
        <v>193</v>
      </c>
      <c r="I54" s="31">
        <v>0.11125</v>
      </c>
      <c r="K54" t="s">
        <v>186</v>
      </c>
      <c r="M54">
        <v>-20</v>
      </c>
      <c r="N54">
        <v>40</v>
      </c>
      <c r="R54" s="33"/>
      <c r="AA54">
        <v>4.8</v>
      </c>
      <c r="AB54">
        <v>10</v>
      </c>
      <c r="AC54">
        <v>8.9600000000000009</v>
      </c>
      <c r="AD54">
        <v>99.5</v>
      </c>
      <c r="AE54" t="s">
        <v>186</v>
      </c>
    </row>
    <row r="55" spans="1:33" x14ac:dyDescent="0.2">
      <c r="A55" t="s">
        <v>262</v>
      </c>
      <c r="B55" t="s">
        <v>302</v>
      </c>
      <c r="C55" t="s">
        <v>184</v>
      </c>
      <c r="D55">
        <v>750</v>
      </c>
      <c r="E55">
        <v>15000</v>
      </c>
      <c r="F55">
        <v>15000</v>
      </c>
      <c r="G55">
        <v>400</v>
      </c>
      <c r="H55" t="s">
        <v>201</v>
      </c>
      <c r="I55" s="31">
        <v>1.7999999999999999E-2</v>
      </c>
      <c r="J55">
        <v>30</v>
      </c>
      <c r="K55" t="s">
        <v>186</v>
      </c>
      <c r="L55">
        <v>8322</v>
      </c>
      <c r="M55">
        <v>-20</v>
      </c>
      <c r="N55">
        <v>40</v>
      </c>
      <c r="O55">
        <v>4.8</v>
      </c>
      <c r="P55" s="32">
        <f t="shared" ref="P55:P63" si="4">((1000*O55)/0.08924)/1000</f>
        <v>53.787539220080681</v>
      </c>
      <c r="Q55" s="32"/>
      <c r="R55" s="33"/>
      <c r="S55">
        <v>60</v>
      </c>
      <c r="X55">
        <v>0.1</v>
      </c>
      <c r="AA55">
        <v>3.5</v>
      </c>
      <c r="AC55">
        <v>270</v>
      </c>
      <c r="AD55">
        <v>3</v>
      </c>
      <c r="AE55" t="s">
        <v>187</v>
      </c>
      <c r="AF55">
        <v>5</v>
      </c>
      <c r="AG55">
        <v>30</v>
      </c>
    </row>
    <row r="56" spans="1:33" hidden="1" x14ac:dyDescent="0.2">
      <c r="A56" t="s">
        <v>194</v>
      </c>
      <c r="B56" t="s">
        <v>254</v>
      </c>
      <c r="C56" t="s">
        <v>192</v>
      </c>
      <c r="F56">
        <v>1000</v>
      </c>
      <c r="H56" t="s">
        <v>185</v>
      </c>
      <c r="I56" s="31"/>
      <c r="O56">
        <v>4.5</v>
      </c>
      <c r="P56" s="32">
        <f t="shared" si="4"/>
        <v>50.425818018825638</v>
      </c>
      <c r="Q56" s="32"/>
      <c r="R56" s="33"/>
      <c r="T56">
        <v>66.7</v>
      </c>
      <c r="AB56">
        <v>30</v>
      </c>
      <c r="AC56">
        <v>18</v>
      </c>
      <c r="AD56">
        <v>200</v>
      </c>
    </row>
    <row r="57" spans="1:33" hidden="1" x14ac:dyDescent="0.2">
      <c r="A57" t="s">
        <v>255</v>
      </c>
      <c r="B57" t="s">
        <v>256</v>
      </c>
      <c r="C57" t="s">
        <v>192</v>
      </c>
      <c r="D57">
        <v>300</v>
      </c>
      <c r="E57">
        <v>800</v>
      </c>
      <c r="F57">
        <v>1000</v>
      </c>
      <c r="G57">
        <v>10</v>
      </c>
      <c r="H57" t="s">
        <v>193</v>
      </c>
      <c r="I57" s="31">
        <v>7.0000000000000007E-2</v>
      </c>
      <c r="J57">
        <v>20</v>
      </c>
      <c r="K57" t="s">
        <v>187</v>
      </c>
      <c r="L57">
        <v>8568</v>
      </c>
      <c r="M57">
        <v>-20</v>
      </c>
      <c r="N57">
        <v>45</v>
      </c>
      <c r="O57">
        <v>4.8</v>
      </c>
      <c r="P57" s="32">
        <f t="shared" si="4"/>
        <v>53.787539220080681</v>
      </c>
      <c r="Q57" s="32"/>
      <c r="R57" s="33">
        <v>0.33</v>
      </c>
      <c r="S57">
        <v>80</v>
      </c>
      <c r="T57">
        <v>62.5</v>
      </c>
      <c r="U57">
        <v>95.5</v>
      </c>
      <c r="V57">
        <v>40</v>
      </c>
      <c r="W57">
        <v>90</v>
      </c>
      <c r="X57">
        <v>5</v>
      </c>
      <c r="Y57">
        <v>70000</v>
      </c>
      <c r="Z57">
        <v>70000</v>
      </c>
      <c r="AA57">
        <v>2.7</v>
      </c>
      <c r="AB57">
        <v>1</v>
      </c>
      <c r="AC57">
        <v>16.82</v>
      </c>
      <c r="AD57">
        <v>186.9</v>
      </c>
      <c r="AE57" t="s">
        <v>187</v>
      </c>
      <c r="AF57">
        <v>5</v>
      </c>
      <c r="AG57">
        <v>750</v>
      </c>
    </row>
    <row r="58" spans="1:33" hidden="1" x14ac:dyDescent="0.2">
      <c r="A58" t="s">
        <v>199</v>
      </c>
      <c r="B58" t="s">
        <v>257</v>
      </c>
      <c r="C58" t="s">
        <v>192</v>
      </c>
      <c r="D58">
        <v>30</v>
      </c>
      <c r="E58">
        <v>1008</v>
      </c>
      <c r="F58">
        <v>1008</v>
      </c>
      <c r="G58">
        <v>400</v>
      </c>
      <c r="H58" t="s">
        <v>193</v>
      </c>
      <c r="I58" s="31"/>
      <c r="K58" t="s">
        <v>186</v>
      </c>
      <c r="M58">
        <v>-15</v>
      </c>
      <c r="N58">
        <v>45</v>
      </c>
      <c r="O58">
        <v>4.8</v>
      </c>
      <c r="P58" s="32">
        <f t="shared" si="4"/>
        <v>53.787539220080681</v>
      </c>
      <c r="Q58" s="32"/>
      <c r="R58" s="33">
        <v>0.32738095238095238</v>
      </c>
      <c r="T58">
        <v>62.5</v>
      </c>
      <c r="V58">
        <v>20</v>
      </c>
      <c r="W58">
        <v>55</v>
      </c>
      <c r="X58">
        <v>5</v>
      </c>
      <c r="Y58">
        <v>35000</v>
      </c>
      <c r="AA58">
        <v>3</v>
      </c>
      <c r="AB58">
        <v>35</v>
      </c>
      <c r="AC58">
        <v>18.7</v>
      </c>
      <c r="AD58">
        <v>207.8</v>
      </c>
      <c r="AE58" t="s">
        <v>187</v>
      </c>
      <c r="AF58">
        <v>5</v>
      </c>
      <c r="AG58">
        <v>35</v>
      </c>
    </row>
    <row r="59" spans="1:33" x14ac:dyDescent="0.2">
      <c r="A59" t="s">
        <v>262</v>
      </c>
      <c r="B59" t="s">
        <v>305</v>
      </c>
      <c r="C59" t="s">
        <v>184</v>
      </c>
      <c r="D59">
        <v>1000</v>
      </c>
      <c r="E59">
        <v>20000</v>
      </c>
      <c r="F59">
        <v>20000</v>
      </c>
      <c r="G59">
        <v>400</v>
      </c>
      <c r="H59" t="s">
        <v>201</v>
      </c>
      <c r="I59" s="31">
        <v>1.7999999999999999E-2</v>
      </c>
      <c r="J59">
        <v>30</v>
      </c>
      <c r="K59" t="s">
        <v>186</v>
      </c>
      <c r="L59">
        <v>8322</v>
      </c>
      <c r="M59">
        <v>-20</v>
      </c>
      <c r="N59">
        <v>40</v>
      </c>
      <c r="O59">
        <v>4.8</v>
      </c>
      <c r="P59" s="32">
        <f t="shared" si="4"/>
        <v>53.787539220080681</v>
      </c>
      <c r="Q59" s="32"/>
      <c r="R59" s="33"/>
      <c r="S59">
        <v>60</v>
      </c>
      <c r="X59">
        <v>0.1</v>
      </c>
      <c r="AA59">
        <v>3.5</v>
      </c>
      <c r="AC59">
        <v>360</v>
      </c>
      <c r="AD59">
        <v>4</v>
      </c>
      <c r="AE59" t="s">
        <v>187</v>
      </c>
      <c r="AF59">
        <v>5</v>
      </c>
      <c r="AG59">
        <v>30</v>
      </c>
    </row>
    <row r="60" spans="1:33" x14ac:dyDescent="0.2">
      <c r="A60" t="s">
        <v>182</v>
      </c>
      <c r="B60" t="s">
        <v>230</v>
      </c>
      <c r="C60" t="s">
        <v>184</v>
      </c>
      <c r="D60">
        <v>21</v>
      </c>
      <c r="E60">
        <v>100</v>
      </c>
      <c r="F60">
        <v>120</v>
      </c>
      <c r="G60">
        <v>300</v>
      </c>
      <c r="H60" t="s">
        <v>185</v>
      </c>
      <c r="I60" s="31"/>
      <c r="J60">
        <v>10</v>
      </c>
      <c r="K60" t="s">
        <v>186</v>
      </c>
      <c r="O60">
        <v>4.83</v>
      </c>
      <c r="P60" s="32">
        <f t="shared" si="4"/>
        <v>54.123711340206185</v>
      </c>
      <c r="Q60" s="32"/>
      <c r="R60" s="33"/>
      <c r="T60">
        <v>62.1</v>
      </c>
      <c r="V60">
        <v>5</v>
      </c>
      <c r="W60">
        <v>80</v>
      </c>
      <c r="X60">
        <v>0.1</v>
      </c>
      <c r="Y60">
        <v>80000</v>
      </c>
      <c r="AA60">
        <v>5.5</v>
      </c>
      <c r="AB60">
        <v>40</v>
      </c>
      <c r="AC60">
        <v>1.9</v>
      </c>
      <c r="AD60">
        <v>21.1</v>
      </c>
      <c r="AE60" t="s">
        <v>187</v>
      </c>
    </row>
    <row r="61" spans="1:33" x14ac:dyDescent="0.2">
      <c r="A61" t="s">
        <v>182</v>
      </c>
      <c r="B61" t="s">
        <v>183</v>
      </c>
      <c r="C61" t="s">
        <v>184</v>
      </c>
      <c r="D61">
        <v>300</v>
      </c>
      <c r="E61">
        <v>1500</v>
      </c>
      <c r="F61">
        <v>1800</v>
      </c>
      <c r="G61">
        <v>616</v>
      </c>
      <c r="H61" t="s">
        <v>185</v>
      </c>
      <c r="I61" s="31"/>
      <c r="J61">
        <v>10</v>
      </c>
      <c r="K61" t="s">
        <v>186</v>
      </c>
      <c r="O61">
        <v>4.8499999999999996</v>
      </c>
      <c r="P61" s="32">
        <f t="shared" si="4"/>
        <v>54.347826086956523</v>
      </c>
      <c r="Q61" s="32"/>
      <c r="R61" s="33"/>
      <c r="T61">
        <v>61.9</v>
      </c>
      <c r="V61">
        <v>5</v>
      </c>
      <c r="W61">
        <v>80</v>
      </c>
      <c r="X61">
        <v>0.1</v>
      </c>
      <c r="Y61">
        <v>80000</v>
      </c>
      <c r="AA61">
        <v>5.5</v>
      </c>
      <c r="AB61">
        <v>40</v>
      </c>
      <c r="AC61">
        <v>27.8</v>
      </c>
      <c r="AD61">
        <v>308.89999999999998</v>
      </c>
      <c r="AE61" t="s">
        <v>187</v>
      </c>
    </row>
    <row r="62" spans="1:33" x14ac:dyDescent="0.2">
      <c r="A62" t="s">
        <v>210</v>
      </c>
      <c r="B62" t="s">
        <v>269</v>
      </c>
      <c r="C62" t="s">
        <v>184</v>
      </c>
      <c r="D62">
        <v>100</v>
      </c>
      <c r="E62">
        <v>1000</v>
      </c>
      <c r="F62">
        <v>1100</v>
      </c>
      <c r="G62">
        <v>400</v>
      </c>
      <c r="H62" t="s">
        <v>193</v>
      </c>
      <c r="I62" s="31">
        <v>2.7272727272727271E-2</v>
      </c>
      <c r="J62">
        <v>3</v>
      </c>
      <c r="K62" t="s">
        <v>186</v>
      </c>
      <c r="L62">
        <v>8410</v>
      </c>
      <c r="M62">
        <v>-15</v>
      </c>
      <c r="N62">
        <v>40</v>
      </c>
      <c r="O62">
        <v>4.87</v>
      </c>
      <c r="P62" s="32">
        <f t="shared" si="4"/>
        <v>54.571940833706861</v>
      </c>
      <c r="Q62" s="32"/>
      <c r="R62" s="33"/>
      <c r="T62">
        <v>61.6</v>
      </c>
      <c r="V62">
        <v>5</v>
      </c>
      <c r="W62">
        <v>70</v>
      </c>
      <c r="X62">
        <v>1</v>
      </c>
      <c r="Y62">
        <v>80000</v>
      </c>
      <c r="AA62">
        <v>3.5</v>
      </c>
      <c r="AB62">
        <v>40</v>
      </c>
      <c r="AC62">
        <v>18</v>
      </c>
      <c r="AD62">
        <v>200</v>
      </c>
      <c r="AE62" t="s">
        <v>186</v>
      </c>
    </row>
    <row r="63" spans="1:33" hidden="1" x14ac:dyDescent="0.2">
      <c r="A63" t="s">
        <v>190</v>
      </c>
      <c r="B63" t="s">
        <v>264</v>
      </c>
      <c r="C63" t="s">
        <v>192</v>
      </c>
      <c r="D63">
        <v>30</v>
      </c>
      <c r="E63">
        <v>1008</v>
      </c>
      <c r="F63">
        <v>1058</v>
      </c>
      <c r="G63">
        <v>400</v>
      </c>
      <c r="H63" t="s">
        <v>193</v>
      </c>
      <c r="I63" s="31">
        <v>2.8071833648393194E-2</v>
      </c>
      <c r="J63">
        <v>3</v>
      </c>
      <c r="K63" t="s">
        <v>187</v>
      </c>
      <c r="M63">
        <v>5</v>
      </c>
      <c r="N63">
        <v>45</v>
      </c>
      <c r="O63">
        <v>4.8</v>
      </c>
      <c r="P63" s="32">
        <f t="shared" si="4"/>
        <v>53.787539220080681</v>
      </c>
      <c r="Q63" s="32"/>
      <c r="R63" s="33"/>
      <c r="T63">
        <v>62.5</v>
      </c>
      <c r="V63">
        <v>20</v>
      </c>
      <c r="W63">
        <v>55</v>
      </c>
      <c r="X63">
        <v>20</v>
      </c>
      <c r="Y63">
        <v>35000</v>
      </c>
      <c r="AA63">
        <v>3</v>
      </c>
      <c r="AB63">
        <v>35</v>
      </c>
      <c r="AC63">
        <v>18.75</v>
      </c>
      <c r="AD63">
        <v>208.3</v>
      </c>
      <c r="AE63" t="s">
        <v>187</v>
      </c>
    </row>
    <row r="64" spans="1:33" hidden="1" x14ac:dyDescent="0.2">
      <c r="A64" t="s">
        <v>265</v>
      </c>
      <c r="B64" t="s">
        <v>266</v>
      </c>
      <c r="C64" t="s">
        <v>267</v>
      </c>
      <c r="F64">
        <v>1100</v>
      </c>
      <c r="G64">
        <v>480</v>
      </c>
      <c r="H64" t="s">
        <v>193</v>
      </c>
      <c r="I64" s="31">
        <v>4.2237818181818189E-2</v>
      </c>
      <c r="P64">
        <v>43.8</v>
      </c>
      <c r="R64" s="33"/>
      <c r="T64" s="34">
        <f>(120/(P64*3.6))*100</f>
        <v>76.103500761035008</v>
      </c>
      <c r="AB64">
        <v>1.4</v>
      </c>
      <c r="AC64">
        <f>600/24</f>
        <v>25</v>
      </c>
    </row>
    <row r="65" spans="1:33" hidden="1" x14ac:dyDescent="0.2">
      <c r="A65" t="s">
        <v>265</v>
      </c>
      <c r="B65" t="s">
        <v>266</v>
      </c>
      <c r="C65" t="s">
        <v>268</v>
      </c>
      <c r="F65">
        <v>1100</v>
      </c>
      <c r="G65">
        <v>480</v>
      </c>
      <c r="H65" t="s">
        <v>193</v>
      </c>
      <c r="I65" s="31">
        <v>4.2237818181818189E-2</v>
      </c>
      <c r="P65">
        <v>39.4</v>
      </c>
      <c r="Q65">
        <f>(P64-P65)*3.6</f>
        <v>15.839999999999995</v>
      </c>
      <c r="R65" s="33"/>
      <c r="T65" s="34">
        <f>(120/(P65*3.6))*100</f>
        <v>84.602368866328263</v>
      </c>
      <c r="AB65">
        <v>1.4</v>
      </c>
      <c r="AC65">
        <f>600/24</f>
        <v>25</v>
      </c>
    </row>
    <row r="66" spans="1:33" x14ac:dyDescent="0.2">
      <c r="A66" t="s">
        <v>210</v>
      </c>
      <c r="B66" t="s">
        <v>211</v>
      </c>
      <c r="C66" t="s">
        <v>184</v>
      </c>
      <c r="D66">
        <v>3</v>
      </c>
      <c r="E66">
        <v>25</v>
      </c>
      <c r="F66">
        <v>28</v>
      </c>
      <c r="G66">
        <v>400</v>
      </c>
      <c r="H66" t="s">
        <v>193</v>
      </c>
      <c r="I66" s="31">
        <v>0.5357142857142857</v>
      </c>
      <c r="J66">
        <v>1</v>
      </c>
      <c r="K66" t="s">
        <v>186</v>
      </c>
      <c r="L66">
        <v>8410</v>
      </c>
      <c r="M66">
        <v>-20</v>
      </c>
      <c r="N66">
        <v>40</v>
      </c>
      <c r="O66">
        <v>4.9000000000000004</v>
      </c>
      <c r="P66" s="32">
        <f t="shared" ref="P66:P71" si="5">((1000*O66)/0.08924)/1000</f>
        <v>54.908112953832365</v>
      </c>
      <c r="Q66" s="32"/>
      <c r="R66" s="33"/>
      <c r="T66">
        <v>61.2</v>
      </c>
      <c r="V66">
        <v>20</v>
      </c>
      <c r="W66">
        <v>80</v>
      </c>
      <c r="X66">
        <v>1</v>
      </c>
      <c r="Y66">
        <v>50000</v>
      </c>
      <c r="AA66">
        <v>3.5</v>
      </c>
      <c r="AB66">
        <v>100</v>
      </c>
      <c r="AC66">
        <v>0.45</v>
      </c>
      <c r="AD66">
        <v>5</v>
      </c>
      <c r="AE66" t="s">
        <v>186</v>
      </c>
    </row>
    <row r="67" spans="1:33" x14ac:dyDescent="0.2">
      <c r="A67" t="s">
        <v>188</v>
      </c>
      <c r="B67" t="s">
        <v>189</v>
      </c>
      <c r="C67" t="s">
        <v>184</v>
      </c>
      <c r="F67">
        <v>2</v>
      </c>
      <c r="I67" s="31"/>
      <c r="O67">
        <v>5</v>
      </c>
      <c r="P67" s="32">
        <f t="shared" si="5"/>
        <v>56.028686687584042</v>
      </c>
      <c r="Q67" s="32"/>
      <c r="R67" s="33"/>
      <c r="T67">
        <v>60</v>
      </c>
      <c r="V67">
        <v>20</v>
      </c>
      <c r="W67">
        <v>80</v>
      </c>
      <c r="X67">
        <v>0.1</v>
      </c>
      <c r="Y67">
        <v>40000</v>
      </c>
      <c r="AB67">
        <v>40</v>
      </c>
      <c r="AC67">
        <v>0.05</v>
      </c>
      <c r="AD67">
        <v>0.6</v>
      </c>
    </row>
    <row r="68" spans="1:33" x14ac:dyDescent="0.2">
      <c r="A68" t="s">
        <v>188</v>
      </c>
      <c r="B68" t="s">
        <v>203</v>
      </c>
      <c r="C68" t="s">
        <v>184</v>
      </c>
      <c r="F68">
        <v>13</v>
      </c>
      <c r="I68" s="31"/>
      <c r="O68">
        <v>5</v>
      </c>
      <c r="P68" s="32">
        <f t="shared" si="5"/>
        <v>56.028686687584042</v>
      </c>
      <c r="Q68" s="32"/>
      <c r="R68" s="33"/>
      <c r="T68">
        <v>60</v>
      </c>
      <c r="V68">
        <v>20</v>
      </c>
      <c r="W68">
        <v>80</v>
      </c>
      <c r="X68">
        <v>0.1</v>
      </c>
      <c r="Y68">
        <v>40000</v>
      </c>
      <c r="AB68">
        <v>40</v>
      </c>
      <c r="AC68">
        <v>0.23</v>
      </c>
      <c r="AD68">
        <v>2.5</v>
      </c>
    </row>
    <row r="69" spans="1:33" x14ac:dyDescent="0.2">
      <c r="A69" t="s">
        <v>188</v>
      </c>
      <c r="B69" t="s">
        <v>213</v>
      </c>
      <c r="C69" t="s">
        <v>184</v>
      </c>
      <c r="F69">
        <v>35</v>
      </c>
      <c r="I69" s="31"/>
      <c r="O69">
        <v>5</v>
      </c>
      <c r="P69" s="32">
        <f t="shared" si="5"/>
        <v>56.028686687584042</v>
      </c>
      <c r="Q69" s="32"/>
      <c r="R69" s="33"/>
      <c r="T69">
        <v>60</v>
      </c>
      <c r="V69">
        <v>20</v>
      </c>
      <c r="W69">
        <v>80</v>
      </c>
      <c r="X69">
        <v>0.1</v>
      </c>
      <c r="Y69">
        <v>40000</v>
      </c>
      <c r="AB69">
        <v>40</v>
      </c>
      <c r="AC69">
        <v>0.63</v>
      </c>
      <c r="AD69">
        <v>6.9</v>
      </c>
    </row>
    <row r="70" spans="1:33" x14ac:dyDescent="0.2">
      <c r="A70" t="s">
        <v>188</v>
      </c>
      <c r="B70" t="s">
        <v>223</v>
      </c>
      <c r="C70" t="s">
        <v>184</v>
      </c>
      <c r="F70">
        <v>100</v>
      </c>
      <c r="I70" s="31"/>
      <c r="O70">
        <v>5</v>
      </c>
      <c r="P70" s="32">
        <f t="shared" si="5"/>
        <v>56.028686687584042</v>
      </c>
      <c r="Q70" s="32"/>
      <c r="R70" s="33"/>
      <c r="T70">
        <v>60</v>
      </c>
      <c r="V70">
        <v>20</v>
      </c>
      <c r="W70">
        <v>80</v>
      </c>
      <c r="X70">
        <v>0.1</v>
      </c>
      <c r="Y70">
        <v>40000</v>
      </c>
      <c r="AB70">
        <v>40</v>
      </c>
      <c r="AC70">
        <v>1.79</v>
      </c>
      <c r="AD70">
        <v>19.899999999999999</v>
      </c>
    </row>
    <row r="71" spans="1:33" hidden="1" x14ac:dyDescent="0.2">
      <c r="A71" t="s">
        <v>210</v>
      </c>
      <c r="B71" t="s">
        <v>274</v>
      </c>
      <c r="C71" t="s">
        <v>192</v>
      </c>
      <c r="D71">
        <v>300</v>
      </c>
      <c r="E71">
        <v>1200</v>
      </c>
      <c r="F71">
        <v>1500</v>
      </c>
      <c r="G71">
        <v>10</v>
      </c>
      <c r="H71" t="s">
        <v>193</v>
      </c>
      <c r="I71" s="31">
        <v>7.0000000000000007E-2</v>
      </c>
      <c r="J71">
        <v>5</v>
      </c>
      <c r="K71" t="s">
        <v>187</v>
      </c>
      <c r="L71">
        <v>8410</v>
      </c>
      <c r="M71">
        <v>-20</v>
      </c>
      <c r="N71">
        <v>45</v>
      </c>
      <c r="O71">
        <v>4.5</v>
      </c>
      <c r="P71" s="32">
        <f t="shared" si="5"/>
        <v>50.425818018825638</v>
      </c>
      <c r="Q71" s="32"/>
      <c r="R71" s="33">
        <v>0.33</v>
      </c>
      <c r="S71">
        <v>80</v>
      </c>
      <c r="T71">
        <v>66.7</v>
      </c>
      <c r="U71">
        <v>99.7</v>
      </c>
      <c r="V71">
        <v>40</v>
      </c>
      <c r="W71">
        <v>90</v>
      </c>
      <c r="X71">
        <v>5</v>
      </c>
      <c r="Y71">
        <v>80000</v>
      </c>
      <c r="Z71">
        <v>80000</v>
      </c>
      <c r="AA71">
        <v>3</v>
      </c>
      <c r="AB71">
        <v>30</v>
      </c>
      <c r="AC71">
        <v>25.23</v>
      </c>
      <c r="AD71">
        <v>280.3</v>
      </c>
      <c r="AE71" t="s">
        <v>187</v>
      </c>
      <c r="AF71">
        <v>5</v>
      </c>
      <c r="AG71">
        <v>750</v>
      </c>
    </row>
    <row r="72" spans="1:33" x14ac:dyDescent="0.2">
      <c r="A72" t="s">
        <v>196</v>
      </c>
      <c r="B72" t="s">
        <v>197</v>
      </c>
      <c r="C72" t="s">
        <v>184</v>
      </c>
      <c r="D72">
        <v>1</v>
      </c>
      <c r="E72">
        <v>6</v>
      </c>
      <c r="F72">
        <v>7</v>
      </c>
      <c r="G72">
        <v>400</v>
      </c>
      <c r="H72" t="s">
        <v>193</v>
      </c>
      <c r="I72" s="31">
        <v>0.42857142857142855</v>
      </c>
      <c r="J72">
        <v>40</v>
      </c>
      <c r="K72" t="s">
        <v>186</v>
      </c>
      <c r="L72">
        <v>8500</v>
      </c>
      <c r="M72">
        <v>5</v>
      </c>
      <c r="N72">
        <v>35</v>
      </c>
      <c r="R72" s="33"/>
      <c r="V72">
        <v>20</v>
      </c>
      <c r="W72">
        <v>65</v>
      </c>
      <c r="X72">
        <v>0.1</v>
      </c>
      <c r="Y72">
        <v>35000</v>
      </c>
      <c r="AA72">
        <v>3</v>
      </c>
      <c r="AB72">
        <v>20</v>
      </c>
      <c r="AC72">
        <v>0.1</v>
      </c>
      <c r="AD72">
        <v>1.1000000000000001</v>
      </c>
      <c r="AE72" t="s">
        <v>187</v>
      </c>
    </row>
    <row r="73" spans="1:33" x14ac:dyDescent="0.2">
      <c r="A73" t="s">
        <v>196</v>
      </c>
      <c r="B73" t="s">
        <v>204</v>
      </c>
      <c r="C73" t="s">
        <v>184</v>
      </c>
      <c r="D73">
        <v>1</v>
      </c>
      <c r="E73">
        <v>11</v>
      </c>
      <c r="F73">
        <v>14</v>
      </c>
      <c r="G73">
        <v>400</v>
      </c>
      <c r="H73" t="s">
        <v>193</v>
      </c>
      <c r="I73" s="31">
        <v>0.21428571428571427</v>
      </c>
      <c r="J73">
        <v>40</v>
      </c>
      <c r="K73" t="s">
        <v>186</v>
      </c>
      <c r="L73">
        <v>8500</v>
      </c>
      <c r="M73">
        <v>5</v>
      </c>
      <c r="N73">
        <v>35</v>
      </c>
      <c r="R73" s="33"/>
      <c r="V73">
        <v>20</v>
      </c>
      <c r="W73">
        <v>65</v>
      </c>
      <c r="X73">
        <v>0.1</v>
      </c>
      <c r="Y73">
        <v>35000</v>
      </c>
      <c r="AA73">
        <v>3</v>
      </c>
      <c r="AB73">
        <v>20</v>
      </c>
      <c r="AC73">
        <v>0.2</v>
      </c>
      <c r="AD73">
        <v>2.2000000000000002</v>
      </c>
      <c r="AE73" t="s">
        <v>187</v>
      </c>
    </row>
    <row r="74" spans="1:33" x14ac:dyDescent="0.2">
      <c r="A74" t="s">
        <v>196</v>
      </c>
      <c r="B74" t="s">
        <v>205</v>
      </c>
      <c r="C74" t="s">
        <v>184</v>
      </c>
      <c r="D74">
        <v>1</v>
      </c>
      <c r="E74">
        <v>17</v>
      </c>
      <c r="F74">
        <v>20</v>
      </c>
      <c r="G74">
        <v>400</v>
      </c>
      <c r="H74" t="s">
        <v>193</v>
      </c>
      <c r="I74" s="31">
        <v>0.15</v>
      </c>
      <c r="J74">
        <v>40</v>
      </c>
      <c r="K74" t="s">
        <v>186</v>
      </c>
      <c r="L74">
        <v>8500</v>
      </c>
      <c r="M74">
        <v>5</v>
      </c>
      <c r="N74">
        <v>35</v>
      </c>
      <c r="R74" s="33"/>
      <c r="V74">
        <v>20</v>
      </c>
      <c r="W74">
        <v>65</v>
      </c>
      <c r="X74">
        <v>0.1</v>
      </c>
      <c r="Y74">
        <v>35000</v>
      </c>
      <c r="AA74">
        <v>3</v>
      </c>
      <c r="AB74">
        <v>20</v>
      </c>
      <c r="AC74">
        <v>0.3</v>
      </c>
      <c r="AD74">
        <v>3.3</v>
      </c>
      <c r="AE74" t="s">
        <v>187</v>
      </c>
    </row>
    <row r="75" spans="1:33" x14ac:dyDescent="0.2">
      <c r="A75" t="s">
        <v>196</v>
      </c>
      <c r="B75" t="s">
        <v>209</v>
      </c>
      <c r="C75" t="s">
        <v>184</v>
      </c>
      <c r="D75">
        <v>1</v>
      </c>
      <c r="E75">
        <v>22</v>
      </c>
      <c r="F75">
        <v>27</v>
      </c>
      <c r="G75">
        <v>400</v>
      </c>
      <c r="H75" t="s">
        <v>193</v>
      </c>
      <c r="I75" s="31">
        <v>0.1111111111111111</v>
      </c>
      <c r="J75">
        <v>40</v>
      </c>
      <c r="K75" t="s">
        <v>186</v>
      </c>
      <c r="L75">
        <v>8500</v>
      </c>
      <c r="M75">
        <v>5</v>
      </c>
      <c r="N75">
        <v>35</v>
      </c>
      <c r="R75" s="33"/>
      <c r="V75">
        <v>20</v>
      </c>
      <c r="W75">
        <v>65</v>
      </c>
      <c r="X75">
        <v>0.1</v>
      </c>
      <c r="Y75">
        <v>35000</v>
      </c>
      <c r="AA75">
        <v>3</v>
      </c>
      <c r="AB75">
        <v>20</v>
      </c>
      <c r="AC75">
        <v>0.4</v>
      </c>
      <c r="AD75">
        <v>4.4000000000000004</v>
      </c>
      <c r="AE75" t="s">
        <v>187</v>
      </c>
    </row>
    <row r="76" spans="1:33" hidden="1" x14ac:dyDescent="0.2">
      <c r="A76" t="s">
        <v>194</v>
      </c>
      <c r="B76" t="s">
        <v>280</v>
      </c>
      <c r="C76" t="s">
        <v>192</v>
      </c>
      <c r="F76">
        <v>2000</v>
      </c>
      <c r="H76" t="s">
        <v>185</v>
      </c>
      <c r="I76" s="31"/>
      <c r="O76">
        <v>4.5</v>
      </c>
      <c r="P76" s="32">
        <f>((1000*O76)/0.08924)/1000</f>
        <v>50.425818018825638</v>
      </c>
      <c r="Q76" s="32"/>
      <c r="R76" s="33"/>
      <c r="T76">
        <v>66.7</v>
      </c>
      <c r="AB76">
        <v>30</v>
      </c>
      <c r="AC76">
        <v>36</v>
      </c>
      <c r="AD76">
        <v>400</v>
      </c>
    </row>
    <row r="77" spans="1:33" hidden="1" x14ac:dyDescent="0.2">
      <c r="A77" t="s">
        <v>255</v>
      </c>
      <c r="B77" t="s">
        <v>281</v>
      </c>
      <c r="C77" t="s">
        <v>192</v>
      </c>
      <c r="D77">
        <v>300</v>
      </c>
      <c r="E77">
        <v>1600</v>
      </c>
      <c r="F77">
        <v>2000</v>
      </c>
      <c r="G77">
        <v>10</v>
      </c>
      <c r="H77" t="s">
        <v>193</v>
      </c>
      <c r="I77" s="31">
        <v>5.2499999999999998E-2</v>
      </c>
      <c r="J77">
        <v>20</v>
      </c>
      <c r="K77" t="s">
        <v>187</v>
      </c>
      <c r="L77">
        <v>8568</v>
      </c>
      <c r="M77">
        <v>-20</v>
      </c>
      <c r="N77">
        <v>45</v>
      </c>
      <c r="O77">
        <v>4.8</v>
      </c>
      <c r="P77" s="32">
        <f>((1000*O77)/0.08924)/1000</f>
        <v>53.787539220080681</v>
      </c>
      <c r="Q77" s="32"/>
      <c r="R77" s="33">
        <v>0.33</v>
      </c>
      <c r="S77">
        <v>80</v>
      </c>
      <c r="T77">
        <v>62.5</v>
      </c>
      <c r="U77">
        <v>95.5</v>
      </c>
      <c r="V77">
        <v>40</v>
      </c>
      <c r="W77">
        <v>90</v>
      </c>
      <c r="X77">
        <v>5</v>
      </c>
      <c r="Y77">
        <v>70000</v>
      </c>
      <c r="Z77">
        <v>70000</v>
      </c>
      <c r="AA77">
        <v>2.7</v>
      </c>
      <c r="AB77">
        <v>1</v>
      </c>
      <c r="AC77">
        <v>33.64</v>
      </c>
      <c r="AD77">
        <v>373.8</v>
      </c>
      <c r="AE77" t="s">
        <v>187</v>
      </c>
      <c r="AF77">
        <v>5</v>
      </c>
      <c r="AG77">
        <v>750</v>
      </c>
    </row>
    <row r="78" spans="1:33" x14ac:dyDescent="0.2">
      <c r="A78" t="s">
        <v>196</v>
      </c>
      <c r="B78" t="s">
        <v>212</v>
      </c>
      <c r="C78" t="s">
        <v>184</v>
      </c>
      <c r="D78">
        <v>1</v>
      </c>
      <c r="E78">
        <v>27</v>
      </c>
      <c r="F78">
        <v>33</v>
      </c>
      <c r="G78">
        <v>400</v>
      </c>
      <c r="H78" t="s">
        <v>193</v>
      </c>
      <c r="I78" s="31">
        <v>9.0909090909090912E-2</v>
      </c>
      <c r="J78">
        <v>40</v>
      </c>
      <c r="K78" t="s">
        <v>186</v>
      </c>
      <c r="L78">
        <v>8500</v>
      </c>
      <c r="M78">
        <v>5</v>
      </c>
      <c r="N78">
        <v>35</v>
      </c>
      <c r="R78" s="33"/>
      <c r="V78">
        <v>20</v>
      </c>
      <c r="W78">
        <v>65</v>
      </c>
      <c r="X78">
        <v>0.1</v>
      </c>
      <c r="Y78">
        <v>35000</v>
      </c>
      <c r="AA78">
        <v>3</v>
      </c>
      <c r="AB78">
        <v>20</v>
      </c>
      <c r="AC78">
        <v>0.5</v>
      </c>
      <c r="AD78">
        <v>5.6</v>
      </c>
      <c r="AE78" t="s">
        <v>187</v>
      </c>
    </row>
    <row r="79" spans="1:33" x14ac:dyDescent="0.2">
      <c r="A79" t="s">
        <v>224</v>
      </c>
      <c r="B79" t="s">
        <v>225</v>
      </c>
      <c r="C79" t="s">
        <v>184</v>
      </c>
      <c r="D79">
        <v>12</v>
      </c>
      <c r="E79">
        <v>100</v>
      </c>
      <c r="F79">
        <v>105</v>
      </c>
      <c r="G79">
        <v>400</v>
      </c>
      <c r="H79" t="s">
        <v>193</v>
      </c>
      <c r="I79" s="31">
        <v>6.6666666666666666E-2</v>
      </c>
      <c r="J79">
        <v>40</v>
      </c>
      <c r="K79" t="s">
        <v>187</v>
      </c>
      <c r="L79">
        <v>8600</v>
      </c>
      <c r="M79">
        <v>5</v>
      </c>
      <c r="N79">
        <v>45</v>
      </c>
      <c r="R79" s="33"/>
      <c r="AB79">
        <v>30</v>
      </c>
      <c r="AC79">
        <v>1.75</v>
      </c>
      <c r="AD79">
        <v>19.399999999999999</v>
      </c>
      <c r="AE79" t="s">
        <v>187</v>
      </c>
    </row>
    <row r="80" spans="1:33" hidden="1" x14ac:dyDescent="0.2">
      <c r="A80" t="s">
        <v>284</v>
      </c>
      <c r="B80" t="s">
        <v>285</v>
      </c>
      <c r="C80" t="s">
        <v>268</v>
      </c>
      <c r="D80">
        <v>135</v>
      </c>
      <c r="F80">
        <v>2475</v>
      </c>
      <c r="H80" t="s">
        <v>193</v>
      </c>
      <c r="I80" s="31">
        <v>0.12121212121212122</v>
      </c>
      <c r="M80">
        <v>-20</v>
      </c>
      <c r="N80">
        <v>40</v>
      </c>
      <c r="O80">
        <v>3.6</v>
      </c>
      <c r="P80" s="32">
        <f>((1000*O80)/0.08924)/1000</f>
        <v>40.340654415060513</v>
      </c>
      <c r="Q80" s="32">
        <v>16</v>
      </c>
      <c r="R80" s="33"/>
      <c r="T80" s="34">
        <f>(120/(P80*3.6))*100</f>
        <v>82.629629629629633</v>
      </c>
      <c r="AB80">
        <v>4.5</v>
      </c>
      <c r="AC80">
        <v>67.5</v>
      </c>
      <c r="AD80">
        <v>750</v>
      </c>
    </row>
    <row r="81" spans="1:33" x14ac:dyDescent="0.2">
      <c r="A81" t="s">
        <v>224</v>
      </c>
      <c r="B81" t="s">
        <v>235</v>
      </c>
      <c r="C81" t="s">
        <v>184</v>
      </c>
      <c r="D81">
        <v>24</v>
      </c>
      <c r="E81">
        <v>200</v>
      </c>
      <c r="F81">
        <v>210</v>
      </c>
      <c r="G81">
        <v>400</v>
      </c>
      <c r="H81" t="s">
        <v>193</v>
      </c>
      <c r="I81" s="31">
        <v>6.6666666666666666E-2</v>
      </c>
      <c r="J81">
        <v>40</v>
      </c>
      <c r="K81" t="s">
        <v>187</v>
      </c>
      <c r="L81">
        <v>8600</v>
      </c>
      <c r="M81">
        <v>5</v>
      </c>
      <c r="N81">
        <v>45</v>
      </c>
      <c r="R81" s="33"/>
      <c r="AB81">
        <v>30</v>
      </c>
      <c r="AC81">
        <v>3.5</v>
      </c>
      <c r="AD81">
        <v>38.9</v>
      </c>
      <c r="AE81" t="s">
        <v>187</v>
      </c>
    </row>
    <row r="82" spans="1:33" hidden="1" x14ac:dyDescent="0.2">
      <c r="A82" t="s">
        <v>255</v>
      </c>
      <c r="B82" t="s">
        <v>287</v>
      </c>
      <c r="C82" t="s">
        <v>192</v>
      </c>
      <c r="D82">
        <v>300</v>
      </c>
      <c r="E82">
        <v>2400</v>
      </c>
      <c r="F82">
        <v>3000</v>
      </c>
      <c r="G82">
        <v>10</v>
      </c>
      <c r="H82" t="s">
        <v>193</v>
      </c>
      <c r="I82" s="31">
        <v>3.5000000000000003E-2</v>
      </c>
      <c r="J82">
        <v>5</v>
      </c>
      <c r="K82" t="s">
        <v>187</v>
      </c>
      <c r="L82">
        <v>8568</v>
      </c>
      <c r="M82">
        <v>-20</v>
      </c>
      <c r="N82">
        <v>45</v>
      </c>
      <c r="O82">
        <v>4.5</v>
      </c>
      <c r="P82" s="32">
        <f>((1000*O82)/0.08924)/1000</f>
        <v>50.425818018825638</v>
      </c>
      <c r="Q82" s="32"/>
      <c r="R82" s="33">
        <v>0.33</v>
      </c>
      <c r="S82">
        <v>80</v>
      </c>
      <c r="T82">
        <v>66.7</v>
      </c>
      <c r="U82">
        <v>99.7</v>
      </c>
      <c r="V82">
        <v>40</v>
      </c>
      <c r="W82">
        <v>90</v>
      </c>
      <c r="X82">
        <v>5</v>
      </c>
      <c r="Y82">
        <v>80000</v>
      </c>
      <c r="Z82">
        <v>80000</v>
      </c>
      <c r="AA82">
        <v>3</v>
      </c>
      <c r="AB82">
        <v>30</v>
      </c>
      <c r="AC82">
        <v>50.46</v>
      </c>
      <c r="AD82">
        <v>560.70000000000005</v>
      </c>
      <c r="AE82" t="s">
        <v>187</v>
      </c>
      <c r="AF82">
        <v>5</v>
      </c>
      <c r="AG82">
        <v>750</v>
      </c>
    </row>
    <row r="83" spans="1:33" x14ac:dyDescent="0.2">
      <c r="A83" t="s">
        <v>239</v>
      </c>
      <c r="B83" t="s">
        <v>240</v>
      </c>
      <c r="C83" t="s">
        <v>184</v>
      </c>
      <c r="D83">
        <v>40</v>
      </c>
      <c r="E83">
        <v>225</v>
      </c>
      <c r="F83">
        <v>330</v>
      </c>
      <c r="G83">
        <v>400</v>
      </c>
      <c r="H83" t="s">
        <v>193</v>
      </c>
      <c r="I83" s="31">
        <v>4.2424242424242427E-2</v>
      </c>
      <c r="J83">
        <v>30</v>
      </c>
      <c r="K83" t="s">
        <v>186</v>
      </c>
      <c r="L83">
        <v>8322</v>
      </c>
      <c r="M83">
        <v>-15</v>
      </c>
      <c r="N83">
        <v>30</v>
      </c>
      <c r="R83" s="33"/>
      <c r="X83">
        <v>0.1</v>
      </c>
      <c r="AA83">
        <v>5</v>
      </c>
      <c r="AB83">
        <v>30</v>
      </c>
      <c r="AC83">
        <v>4.2300000000000004</v>
      </c>
      <c r="AD83">
        <v>47</v>
      </c>
      <c r="AE83" t="s">
        <v>186</v>
      </c>
    </row>
    <row r="84" spans="1:33" x14ac:dyDescent="0.2">
      <c r="A84" t="s">
        <v>224</v>
      </c>
      <c r="B84" t="s">
        <v>242</v>
      </c>
      <c r="C84" t="s">
        <v>184</v>
      </c>
      <c r="D84">
        <v>48</v>
      </c>
      <c r="E84">
        <v>400</v>
      </c>
      <c r="F84">
        <v>420</v>
      </c>
      <c r="G84">
        <v>400</v>
      </c>
      <c r="H84" t="s">
        <v>193</v>
      </c>
      <c r="I84" s="31">
        <v>6.4285714285714279E-2</v>
      </c>
      <c r="J84">
        <v>40</v>
      </c>
      <c r="K84" t="s">
        <v>187</v>
      </c>
      <c r="L84">
        <v>8600</v>
      </c>
      <c r="M84">
        <v>5</v>
      </c>
      <c r="N84">
        <v>45</v>
      </c>
      <c r="R84" s="33"/>
      <c r="AB84">
        <v>30</v>
      </c>
      <c r="AC84">
        <v>7</v>
      </c>
      <c r="AD84">
        <v>77.8</v>
      </c>
      <c r="AE84" t="s">
        <v>187</v>
      </c>
    </row>
    <row r="85" spans="1:33" hidden="1" x14ac:dyDescent="0.2">
      <c r="A85" t="s">
        <v>194</v>
      </c>
      <c r="B85" t="s">
        <v>290</v>
      </c>
      <c r="C85" t="s">
        <v>192</v>
      </c>
      <c r="F85">
        <v>4000</v>
      </c>
      <c r="H85" t="s">
        <v>185</v>
      </c>
      <c r="I85" s="31"/>
      <c r="O85">
        <v>4.5</v>
      </c>
      <c r="P85" s="32">
        <f>((1000*O85)/0.08924)/1000</f>
        <v>50.425818018825638</v>
      </c>
      <c r="Q85" s="32"/>
      <c r="R85" s="33"/>
      <c r="T85">
        <v>66.7</v>
      </c>
      <c r="AB85">
        <v>30</v>
      </c>
      <c r="AC85">
        <v>72</v>
      </c>
      <c r="AD85">
        <v>800</v>
      </c>
    </row>
    <row r="86" spans="1:33" x14ac:dyDescent="0.2">
      <c r="A86" t="s">
        <v>248</v>
      </c>
      <c r="B86" t="s">
        <v>249</v>
      </c>
      <c r="C86" t="s">
        <v>184</v>
      </c>
      <c r="F86">
        <v>700</v>
      </c>
      <c r="G86">
        <v>400</v>
      </c>
      <c r="H86" t="s">
        <v>193</v>
      </c>
      <c r="I86" s="31"/>
      <c r="J86">
        <v>1</v>
      </c>
      <c r="K86" t="s">
        <v>186</v>
      </c>
      <c r="R86" s="33"/>
      <c r="AA86">
        <v>5</v>
      </c>
      <c r="AB86">
        <v>20</v>
      </c>
      <c r="AC86">
        <v>11</v>
      </c>
      <c r="AD86">
        <v>122.2</v>
      </c>
      <c r="AE86" t="s">
        <v>186</v>
      </c>
    </row>
    <row r="87" spans="1:33" x14ac:dyDescent="0.2">
      <c r="A87" t="s">
        <v>224</v>
      </c>
      <c r="B87" t="s">
        <v>270</v>
      </c>
      <c r="C87" t="s">
        <v>184</v>
      </c>
      <c r="D87">
        <v>131</v>
      </c>
      <c r="E87">
        <v>1100</v>
      </c>
      <c r="F87">
        <v>1155</v>
      </c>
      <c r="G87">
        <v>400</v>
      </c>
      <c r="H87" t="s">
        <v>193</v>
      </c>
      <c r="I87" s="31">
        <v>4.7619047619047616E-2</v>
      </c>
      <c r="J87">
        <v>40</v>
      </c>
      <c r="K87" t="s">
        <v>187</v>
      </c>
      <c r="L87">
        <v>8600</v>
      </c>
      <c r="M87">
        <v>-20</v>
      </c>
      <c r="N87">
        <v>40</v>
      </c>
      <c r="R87" s="33"/>
      <c r="AB87">
        <v>30</v>
      </c>
      <c r="AC87">
        <v>20</v>
      </c>
      <c r="AD87">
        <v>222.2</v>
      </c>
      <c r="AE87" t="s">
        <v>187</v>
      </c>
    </row>
    <row r="88" spans="1:33" x14ac:dyDescent="0.2">
      <c r="A88" t="s">
        <v>248</v>
      </c>
      <c r="B88" t="s">
        <v>272</v>
      </c>
      <c r="C88" t="s">
        <v>184</v>
      </c>
      <c r="F88">
        <v>1390</v>
      </c>
      <c r="G88">
        <v>11000</v>
      </c>
      <c r="H88" t="s">
        <v>193</v>
      </c>
      <c r="I88" s="31"/>
      <c r="K88" t="s">
        <v>186</v>
      </c>
      <c r="R88" s="33"/>
      <c r="AA88">
        <v>5</v>
      </c>
      <c r="AB88">
        <v>20</v>
      </c>
      <c r="AC88">
        <v>22</v>
      </c>
      <c r="AD88">
        <v>244.4</v>
      </c>
      <c r="AE88" t="s">
        <v>186</v>
      </c>
    </row>
    <row r="89" spans="1:33" x14ac:dyDescent="0.2">
      <c r="A89" t="s">
        <v>239</v>
      </c>
      <c r="B89" t="s">
        <v>273</v>
      </c>
      <c r="C89" t="s">
        <v>184</v>
      </c>
      <c r="D89">
        <v>200</v>
      </c>
      <c r="E89">
        <v>1000</v>
      </c>
      <c r="F89">
        <v>1400</v>
      </c>
      <c r="G89">
        <v>568</v>
      </c>
      <c r="H89" t="s">
        <v>193</v>
      </c>
      <c r="I89" s="31">
        <v>0.02</v>
      </c>
      <c r="J89">
        <v>30</v>
      </c>
      <c r="K89" t="s">
        <v>186</v>
      </c>
      <c r="L89">
        <v>8322</v>
      </c>
      <c r="M89">
        <v>-20</v>
      </c>
      <c r="N89">
        <v>40</v>
      </c>
      <c r="R89" s="33"/>
      <c r="X89">
        <v>0.1</v>
      </c>
      <c r="AA89">
        <v>5</v>
      </c>
      <c r="AB89">
        <v>30</v>
      </c>
      <c r="AC89">
        <v>18.899999999999999</v>
      </c>
      <c r="AD89">
        <v>210</v>
      </c>
      <c r="AE89" t="s">
        <v>186</v>
      </c>
    </row>
    <row r="90" spans="1:33" hidden="1" x14ac:dyDescent="0.2">
      <c r="A90" t="s">
        <v>295</v>
      </c>
      <c r="B90" t="s">
        <v>296</v>
      </c>
      <c r="C90" t="s">
        <v>268</v>
      </c>
      <c r="F90">
        <v>10000</v>
      </c>
      <c r="G90">
        <v>800</v>
      </c>
      <c r="H90" t="s">
        <v>185</v>
      </c>
      <c r="I90" s="31">
        <v>0</v>
      </c>
      <c r="M90">
        <v>-20</v>
      </c>
      <c r="N90">
        <v>45</v>
      </c>
      <c r="P90">
        <v>38.700000000000003</v>
      </c>
      <c r="Q90">
        <f>4.7*3.6</f>
        <v>16.920000000000002</v>
      </c>
      <c r="R90" s="33"/>
      <c r="T90" s="34">
        <f>(120/(P90*3.6))*100</f>
        <v>86.132644272179135</v>
      </c>
      <c r="Y90">
        <f>8760*5</f>
        <v>43800</v>
      </c>
      <c r="AB90">
        <v>1.004</v>
      </c>
      <c r="AC90">
        <v>259</v>
      </c>
    </row>
    <row r="91" spans="1:33" hidden="1" x14ac:dyDescent="0.2">
      <c r="A91" t="s">
        <v>295</v>
      </c>
      <c r="B91" t="s">
        <v>297</v>
      </c>
      <c r="C91" t="s">
        <v>267</v>
      </c>
      <c r="F91">
        <v>10000</v>
      </c>
      <c r="G91">
        <v>800</v>
      </c>
      <c r="H91" t="s">
        <v>185</v>
      </c>
      <c r="I91" s="31">
        <v>0</v>
      </c>
      <c r="M91">
        <v>-20</v>
      </c>
      <c r="N91">
        <v>45</v>
      </c>
      <c r="P91">
        <v>48.8</v>
      </c>
      <c r="R91" s="33"/>
      <c r="T91" s="34">
        <f>(120/(P91*3.6))*100</f>
        <v>68.30601092896174</v>
      </c>
      <c r="AB91">
        <v>1.004</v>
      </c>
      <c r="AC91">
        <v>259</v>
      </c>
    </row>
    <row r="92" spans="1:33" x14ac:dyDescent="0.2">
      <c r="A92" t="s">
        <v>248</v>
      </c>
      <c r="B92" t="s">
        <v>282</v>
      </c>
      <c r="C92" t="s">
        <v>184</v>
      </c>
      <c r="F92">
        <v>2350</v>
      </c>
      <c r="G92">
        <v>11000</v>
      </c>
      <c r="H92" t="s">
        <v>193</v>
      </c>
      <c r="I92" s="31"/>
      <c r="K92" t="s">
        <v>186</v>
      </c>
      <c r="R92" s="33"/>
      <c r="AA92">
        <v>5</v>
      </c>
      <c r="AB92">
        <v>20</v>
      </c>
      <c r="AC92">
        <v>36</v>
      </c>
      <c r="AD92">
        <v>400</v>
      </c>
      <c r="AE92" t="s">
        <v>186</v>
      </c>
    </row>
    <row r="93" spans="1:33" x14ac:dyDescent="0.2">
      <c r="A93" t="s">
        <v>262</v>
      </c>
      <c r="B93" t="s">
        <v>286</v>
      </c>
      <c r="C93" t="s">
        <v>184</v>
      </c>
      <c r="D93">
        <v>125</v>
      </c>
      <c r="E93">
        <v>2500</v>
      </c>
      <c r="F93">
        <v>2500</v>
      </c>
      <c r="G93">
        <v>400</v>
      </c>
      <c r="H93" t="s">
        <v>201</v>
      </c>
      <c r="I93" s="31">
        <v>2.4E-2</v>
      </c>
      <c r="J93">
        <v>30</v>
      </c>
      <c r="K93" t="s">
        <v>186</v>
      </c>
      <c r="L93">
        <v>8322</v>
      </c>
      <c r="M93">
        <v>-20</v>
      </c>
      <c r="N93">
        <v>40</v>
      </c>
      <c r="R93" s="33"/>
      <c r="S93">
        <v>60</v>
      </c>
      <c r="X93">
        <v>0.1</v>
      </c>
      <c r="AA93">
        <v>3.5</v>
      </c>
      <c r="AC93">
        <v>45</v>
      </c>
      <c r="AD93">
        <v>500</v>
      </c>
      <c r="AE93" t="s">
        <v>187</v>
      </c>
      <c r="AF93">
        <v>5</v>
      </c>
      <c r="AG93">
        <v>30</v>
      </c>
    </row>
    <row r="94" spans="1:33" hidden="1" x14ac:dyDescent="0.2">
      <c r="A94" t="s">
        <v>300</v>
      </c>
      <c r="B94" t="s">
        <v>301</v>
      </c>
      <c r="C94" t="s">
        <v>192</v>
      </c>
      <c r="D94">
        <v>4192</v>
      </c>
      <c r="F94">
        <v>10481</v>
      </c>
      <c r="H94" t="s">
        <v>193</v>
      </c>
      <c r="I94" s="31">
        <v>4.2934834462360461E-2</v>
      </c>
      <c r="M94">
        <v>5</v>
      </c>
      <c r="N94">
        <v>40</v>
      </c>
      <c r="O94">
        <v>4.7</v>
      </c>
      <c r="P94" s="32">
        <f>((1000*O94)/0.08924)/1000</f>
        <v>52.666965486328998</v>
      </c>
      <c r="Q94" s="32"/>
      <c r="R94" s="33"/>
      <c r="T94">
        <v>63.8</v>
      </c>
      <c r="W94">
        <v>85</v>
      </c>
      <c r="Y94">
        <v>90000</v>
      </c>
      <c r="AA94">
        <v>2.6</v>
      </c>
      <c r="AB94">
        <v>30</v>
      </c>
      <c r="AC94">
        <v>200.7</v>
      </c>
      <c r="AD94">
        <v>2230</v>
      </c>
    </row>
    <row r="95" spans="1:33" x14ac:dyDescent="0.2">
      <c r="A95" t="s">
        <v>259</v>
      </c>
      <c r="B95" t="s">
        <v>293</v>
      </c>
      <c r="C95" t="s">
        <v>184</v>
      </c>
      <c r="F95">
        <v>5000</v>
      </c>
      <c r="H95" t="s">
        <v>193</v>
      </c>
      <c r="I95" s="31">
        <v>2.4E-2</v>
      </c>
      <c r="J95">
        <v>30</v>
      </c>
      <c r="M95">
        <v>-20</v>
      </c>
      <c r="N95">
        <v>40</v>
      </c>
      <c r="R95" s="33"/>
      <c r="AA95">
        <v>5</v>
      </c>
      <c r="AB95">
        <v>40</v>
      </c>
      <c r="AC95">
        <v>90</v>
      </c>
      <c r="AD95">
        <v>1000</v>
      </c>
    </row>
    <row r="96" spans="1:33" hidden="1" x14ac:dyDescent="0.2">
      <c r="A96" t="s">
        <v>303</v>
      </c>
      <c r="B96" t="s">
        <v>304</v>
      </c>
      <c r="C96" t="s">
        <v>192</v>
      </c>
      <c r="D96">
        <v>1800</v>
      </c>
      <c r="F96">
        <v>18000</v>
      </c>
      <c r="H96" t="s">
        <v>185</v>
      </c>
      <c r="I96" s="31">
        <v>0</v>
      </c>
      <c r="O96">
        <v>4.5</v>
      </c>
      <c r="P96" s="32">
        <f>((1000*O96)/0.08924)/1000</f>
        <v>50.425818018825638</v>
      </c>
      <c r="Q96" s="32"/>
      <c r="R96" s="33"/>
      <c r="T96">
        <v>66.7</v>
      </c>
      <c r="W96">
        <v>90</v>
      </c>
      <c r="AA96">
        <v>3</v>
      </c>
      <c r="AB96">
        <v>0</v>
      </c>
      <c r="AC96">
        <v>360</v>
      </c>
      <c r="AD96">
        <v>4000</v>
      </c>
      <c r="AE96" t="s">
        <v>187</v>
      </c>
    </row>
    <row r="97" spans="1:33" x14ac:dyDescent="0.2">
      <c r="A97" t="s">
        <v>248</v>
      </c>
      <c r="B97" t="s">
        <v>299</v>
      </c>
      <c r="C97" t="s">
        <v>184</v>
      </c>
      <c r="F97">
        <v>10070</v>
      </c>
      <c r="G97">
        <v>11000</v>
      </c>
      <c r="H97" t="s">
        <v>193</v>
      </c>
      <c r="I97" s="31"/>
      <c r="K97" t="s">
        <v>187</v>
      </c>
      <c r="R97" s="33"/>
      <c r="AA97">
        <v>5</v>
      </c>
      <c r="AB97">
        <v>20</v>
      </c>
      <c r="AC97">
        <v>168.75</v>
      </c>
      <c r="AD97">
        <v>1875</v>
      </c>
      <c r="AE97" t="s">
        <v>187</v>
      </c>
    </row>
    <row r="98" spans="1:33" x14ac:dyDescent="0.2">
      <c r="A98" t="s">
        <v>262</v>
      </c>
      <c r="B98" t="s">
        <v>306</v>
      </c>
      <c r="C98" t="s">
        <v>184</v>
      </c>
      <c r="G98">
        <v>400</v>
      </c>
      <c r="H98" t="s">
        <v>201</v>
      </c>
      <c r="I98" s="31"/>
      <c r="J98">
        <v>30</v>
      </c>
      <c r="K98" t="s">
        <v>186</v>
      </c>
      <c r="L98">
        <v>8322</v>
      </c>
      <c r="M98">
        <v>-20</v>
      </c>
      <c r="N98">
        <v>40</v>
      </c>
      <c r="R98" s="33"/>
      <c r="S98">
        <v>60</v>
      </c>
      <c r="X98">
        <v>0.1</v>
      </c>
      <c r="AA98">
        <v>3.5</v>
      </c>
      <c r="AE98" t="s">
        <v>187</v>
      </c>
      <c r="AF98">
        <v>5</v>
      </c>
      <c r="AG98">
        <v>30</v>
      </c>
    </row>
    <row r="99" spans="1:33" x14ac:dyDescent="0.2">
      <c r="A99" t="s">
        <v>259</v>
      </c>
      <c r="B99" t="s">
        <v>307</v>
      </c>
      <c r="C99" t="s">
        <v>184</v>
      </c>
      <c r="G99">
        <v>64</v>
      </c>
      <c r="I99" s="31"/>
      <c r="R99" s="33"/>
      <c r="V99">
        <v>5</v>
      </c>
      <c r="W99">
        <v>70</v>
      </c>
      <c r="Y99">
        <v>80000</v>
      </c>
      <c r="AC99">
        <v>4.5</v>
      </c>
      <c r="AD99">
        <v>50</v>
      </c>
    </row>
    <row r="100" spans="1:33" x14ac:dyDescent="0.2">
      <c r="A100" t="s">
        <v>259</v>
      </c>
      <c r="B100" t="s">
        <v>308</v>
      </c>
      <c r="C100" t="s">
        <v>184</v>
      </c>
      <c r="G100">
        <v>260</v>
      </c>
      <c r="I100" s="31"/>
      <c r="R100" s="33"/>
      <c r="V100">
        <v>5</v>
      </c>
      <c r="W100">
        <v>70</v>
      </c>
      <c r="Y100">
        <v>80000</v>
      </c>
      <c r="AC100">
        <v>18</v>
      </c>
      <c r="AD100">
        <v>200</v>
      </c>
    </row>
    <row r="101" spans="1:33" x14ac:dyDescent="0.2">
      <c r="A101" t="s">
        <v>259</v>
      </c>
      <c r="B101" t="s">
        <v>309</v>
      </c>
      <c r="C101" t="s">
        <v>184</v>
      </c>
      <c r="G101">
        <v>54</v>
      </c>
      <c r="I101" s="31"/>
      <c r="M101">
        <v>5</v>
      </c>
      <c r="N101">
        <v>70</v>
      </c>
      <c r="R101" s="33"/>
      <c r="Y101">
        <v>80000</v>
      </c>
      <c r="AC101">
        <v>0.9</v>
      </c>
      <c r="AD101">
        <v>10</v>
      </c>
    </row>
    <row r="102" spans="1:33" x14ac:dyDescent="0.2">
      <c r="A102" t="s">
        <v>259</v>
      </c>
      <c r="B102" t="s">
        <v>310</v>
      </c>
      <c r="C102" t="s">
        <v>184</v>
      </c>
      <c r="G102">
        <v>163</v>
      </c>
      <c r="I102" s="31"/>
      <c r="M102">
        <v>5</v>
      </c>
      <c r="N102">
        <v>70</v>
      </c>
      <c r="R102" s="33"/>
      <c r="Y102">
        <v>80000</v>
      </c>
      <c r="AC102">
        <v>2.7</v>
      </c>
      <c r="AD102">
        <v>30</v>
      </c>
    </row>
    <row r="103" spans="1:33" x14ac:dyDescent="0.2">
      <c r="A103" t="s">
        <v>311</v>
      </c>
      <c r="B103" t="s">
        <v>312</v>
      </c>
      <c r="C103" t="s">
        <v>184</v>
      </c>
      <c r="I103" s="31"/>
      <c r="J103">
        <v>10</v>
      </c>
      <c r="R103" s="33"/>
      <c r="AA103">
        <v>5</v>
      </c>
      <c r="AC103">
        <v>100</v>
      </c>
      <c r="AD103">
        <v>1111</v>
      </c>
    </row>
    <row r="104" spans="1:33" x14ac:dyDescent="0.2">
      <c r="A104" t="s">
        <v>311</v>
      </c>
      <c r="B104" t="s">
        <v>313</v>
      </c>
      <c r="C104" t="s">
        <v>184</v>
      </c>
      <c r="I104" s="31"/>
      <c r="J104">
        <v>10</v>
      </c>
      <c r="R104" s="33"/>
      <c r="AA104">
        <v>5</v>
      </c>
      <c r="AC104">
        <v>2000</v>
      </c>
      <c r="AD104">
        <v>22222</v>
      </c>
    </row>
  </sheetData>
  <autoFilter ref="A3:AG104" xr:uid="{69188E51-C45A-8344-B1B4-B0522AA36215}">
    <filterColumn colId="2">
      <filters>
        <filter val="PEM"/>
      </filters>
    </filterColumn>
    <sortState xmlns:xlrd2="http://schemas.microsoft.com/office/spreadsheetml/2017/richdata2" ref="A4:AG104">
      <sortCondition ref="P3:P10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lci</vt:lpstr>
      <vt:lpstr>Final specifications</vt:lpstr>
      <vt:lpstr>Manufacturers' data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Terlouw Tom Mike</dc:creator>
  <cp:lastModifiedBy>Romain Sacchi</cp:lastModifiedBy>
  <dcterms:created xsi:type="dcterms:W3CDTF">2020-12-17T11:52:00Z</dcterms:created>
  <dcterms:modified xsi:type="dcterms:W3CDTF">2025-04-21T18:09:36Z</dcterms:modified>
</cp:coreProperties>
</file>