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66925"/>
  <mc:AlternateContent xmlns:mc="http://schemas.openxmlformats.org/markup-compatibility/2006">
    <mc:Choice Requires="x15">
      <x15ac:absPath xmlns:x15ac="http://schemas.microsoft.com/office/spreadsheetml/2010/11/ac" url="C:\Users\Roman Pena\Desktop\SONY\TEST-SONY-25032020 - AJUSTES\"/>
    </mc:Choice>
  </mc:AlternateContent>
  <bookViews>
    <workbookView xWindow="-120" yWindow="-120" windowWidth="20730" windowHeight="11160" firstSheet="5" activeTab="7"/>
  </bookViews>
  <sheets>
    <sheet name="Introducción" sheetId="2" r:id="rId1"/>
    <sheet name="Listas" sheetId="3" r:id="rId2"/>
    <sheet name="I.Influencer" sheetId="4" r:id="rId3"/>
    <sheet name="Nuevos Influencers" sheetId="9" r:id="rId4"/>
    <sheet name="Comentarios Eigenfaces..." sheetId="5" r:id="rId5"/>
    <sheet name="Pivot Tables" sheetId="6" r:id="rId6"/>
    <sheet name="DASHBOARD HOJA1" sheetId="7" r:id="rId7"/>
    <sheet name="DASHBOARD HOJA 2" sheetId="8" r:id="rId8"/>
  </sheets>
  <externalReferences>
    <externalReference r:id="rId9"/>
    <externalReference r:id="rId10"/>
    <externalReference r:id="rId11"/>
    <externalReference r:id="rId12"/>
  </externalReferences>
  <definedNames>
    <definedName name="_xlnm._FilterDatabase" localSheetId="2" hidden="1">I.Influencer!$A$1:$AP$75</definedName>
    <definedName name="_xlnm._FilterDatabase" localSheetId="1" hidden="1">Listas!$A$1:$I$1</definedName>
    <definedName name="_xlnm._FilterDatabase" localSheetId="5" hidden="1">'Pivot Tables'!#REF!</definedName>
    <definedName name="Slicer_Blogger_Influencer_Periodista">#N/A</definedName>
    <definedName name="Slicer_CATEGORÍA__DESPUÉS_LLAMADA_ITZEL">#N/A</definedName>
    <definedName name="Slicer_CATEGORÍA__DESPUÉS_LLAMADA_ITZEL1">#N/A</definedName>
    <definedName name="Slicer_DI">#N/A</definedName>
    <definedName name="Slicer_Especialidad_1">#N/A</definedName>
    <definedName name="Slicer_HAS">#N/A</definedName>
    <definedName name="Slicer_Influencer">#N/A</definedName>
    <definedName name="Slicer_Influencer1">#N/A</definedName>
    <definedName name="Slicer_País">#N/A</definedName>
    <definedName name="Slicer_País1">#N/A</definedName>
    <definedName name="Slicer_Principal_Red_Social">#N/A</definedName>
    <definedName name="Slicer_PUNTAJE__DESPUÉS_LLAMADA_ITZEL">#N/A</definedName>
    <definedName name="Slicer_PUNTAJE__DESPUÉS_LLAMADA_ITZEL1">#N/A</definedName>
    <definedName name="Slicer_Tecnología">#N/A</definedName>
    <definedName name="Slicer_TVCD_HA">#N/A</definedName>
  </definedNames>
  <calcPr calcId="171027"/>
  <pivotCaches>
    <pivotCache cacheId="0" r:id="rId13"/>
    <pivotCache cacheId="1"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4" i="9" l="1"/>
  <c r="AC4" i="9"/>
  <c r="AD4" i="9"/>
  <c r="AA4" i="9"/>
  <c r="AB4" i="9"/>
  <c r="V4" i="9"/>
  <c r="X3" i="9"/>
  <c r="AC3" i="9"/>
  <c r="AD3" i="9"/>
  <c r="W2" i="9"/>
  <c r="X2" i="9" s="1"/>
  <c r="AC2" i="9" s="1"/>
  <c r="AD2" i="9" s="1"/>
  <c r="AA3" i="9"/>
  <c r="AB3" i="9"/>
  <c r="V3" i="9"/>
  <c r="U3" i="9"/>
  <c r="S3" i="9"/>
  <c r="Y2" i="9"/>
  <c r="Z2" i="9"/>
  <c r="U2" i="9"/>
  <c r="S2" i="9"/>
  <c r="W76" i="4"/>
  <c r="X76" i="4" s="1"/>
  <c r="AC76" i="4" s="1"/>
  <c r="AD76" i="4" s="1"/>
  <c r="Y76" i="4"/>
  <c r="Z76" i="4"/>
  <c r="V76" i="4"/>
  <c r="U76" i="4"/>
  <c r="S76" i="4"/>
  <c r="Z2" i="4"/>
  <c r="Z16" i="4"/>
  <c r="Z19" i="4"/>
  <c r="Z12" i="4"/>
  <c r="Z13" i="4"/>
  <c r="Z15" i="4"/>
  <c r="Z45" i="4"/>
  <c r="Z46" i="4"/>
  <c r="Y3" i="4"/>
  <c r="Y4" i="4"/>
  <c r="Y5" i="4"/>
  <c r="Y6" i="4"/>
  <c r="Y7" i="4"/>
  <c r="Y8" i="4"/>
  <c r="Y9" i="4"/>
  <c r="Y10" i="4"/>
  <c r="Y11" i="4"/>
  <c r="Z73" i="4"/>
  <c r="U8" i="4"/>
  <c r="U17" i="4"/>
  <c r="U16" i="4"/>
  <c r="U9" i="4"/>
  <c r="U4" i="4"/>
  <c r="T53" i="4"/>
  <c r="T51" i="4"/>
  <c r="T52" i="4"/>
  <c r="Z75" i="4"/>
  <c r="Y75" i="4"/>
  <c r="W75" i="4"/>
  <c r="U75" i="4"/>
  <c r="S75" i="4"/>
  <c r="Z74" i="4"/>
  <c r="Y74" i="4"/>
  <c r="W74" i="4"/>
  <c r="U74" i="4"/>
  <c r="S74" i="4"/>
  <c r="Y73" i="4"/>
  <c r="W73" i="4"/>
  <c r="U73" i="4"/>
  <c r="S73" i="4"/>
  <c r="Z72" i="4"/>
  <c r="Y72" i="4"/>
  <c r="W72" i="4"/>
  <c r="U72" i="4"/>
  <c r="S72" i="4"/>
  <c r="Z71" i="4"/>
  <c r="Y71" i="4"/>
  <c r="W71" i="4"/>
  <c r="U71" i="4"/>
  <c r="S71" i="4"/>
  <c r="Z70" i="4"/>
  <c r="Y70" i="4"/>
  <c r="W70" i="4"/>
  <c r="V70" i="4"/>
  <c r="U70" i="4"/>
  <c r="S70" i="4"/>
  <c r="Z69" i="4"/>
  <c r="W69" i="4"/>
  <c r="U69" i="4"/>
  <c r="S69" i="4"/>
  <c r="Z68" i="4"/>
  <c r="Y68" i="4"/>
  <c r="W68" i="4"/>
  <c r="U68" i="4"/>
  <c r="S68" i="4"/>
  <c r="Z67" i="4"/>
  <c r="Y67" i="4"/>
  <c r="W67" i="4"/>
  <c r="U67" i="4"/>
  <c r="S67" i="4"/>
  <c r="Z66" i="4"/>
  <c r="Y66" i="4"/>
  <c r="W66" i="4"/>
  <c r="U66" i="4"/>
  <c r="S66" i="4"/>
  <c r="Z65" i="4"/>
  <c r="Y65" i="4"/>
  <c r="W65" i="4"/>
  <c r="U65" i="4"/>
  <c r="S65" i="4"/>
  <c r="Z64" i="4"/>
  <c r="Y64" i="4"/>
  <c r="W64" i="4"/>
  <c r="U64" i="4"/>
  <c r="S64" i="4"/>
  <c r="Z63" i="4"/>
  <c r="W63" i="4"/>
  <c r="U63" i="4"/>
  <c r="S63" i="4"/>
  <c r="Z62" i="4"/>
  <c r="Y62" i="4"/>
  <c r="W62" i="4"/>
  <c r="U62" i="4"/>
  <c r="S62" i="4"/>
  <c r="Z61" i="4"/>
  <c r="Y61" i="4"/>
  <c r="W61" i="4"/>
  <c r="U61" i="4"/>
  <c r="S61" i="4"/>
  <c r="Z60" i="4"/>
  <c r="Y60" i="4"/>
  <c r="W60" i="4"/>
  <c r="U60" i="4"/>
  <c r="S60" i="4"/>
  <c r="Z59" i="4"/>
  <c r="Y59" i="4"/>
  <c r="W59" i="4"/>
  <c r="U59" i="4"/>
  <c r="S59" i="4"/>
  <c r="Z58" i="4"/>
  <c r="Y58" i="4"/>
  <c r="W58" i="4"/>
  <c r="V58" i="4"/>
  <c r="U58" i="4"/>
  <c r="S58" i="4"/>
  <c r="Z57" i="4"/>
  <c r="Y57" i="4"/>
  <c r="W57" i="4"/>
  <c r="V57" i="4" s="1"/>
  <c r="U57" i="4"/>
  <c r="S57" i="4"/>
  <c r="Z56" i="4"/>
  <c r="Y56" i="4"/>
  <c r="W56" i="4"/>
  <c r="V56" i="4" s="1"/>
  <c r="U56" i="4"/>
  <c r="S56" i="4"/>
  <c r="Z55" i="4"/>
  <c r="Y55" i="4"/>
  <c r="W55" i="4"/>
  <c r="V55" i="4"/>
  <c r="U55" i="4"/>
  <c r="S55" i="4"/>
  <c r="Z54" i="4"/>
  <c r="Y54" i="4"/>
  <c r="W54" i="4"/>
  <c r="V54" i="4" s="1"/>
  <c r="U54" i="4"/>
  <c r="S54" i="4"/>
  <c r="Z53" i="4"/>
  <c r="Y53" i="4"/>
  <c r="W53" i="4"/>
  <c r="U53" i="4"/>
  <c r="S53" i="4"/>
  <c r="Z52" i="4"/>
  <c r="W52" i="4"/>
  <c r="U52" i="4"/>
  <c r="S52" i="4"/>
  <c r="Z51" i="4"/>
  <c r="W51" i="4"/>
  <c r="AG51" i="4" s="1"/>
  <c r="U51" i="4"/>
  <c r="S51" i="4"/>
  <c r="Z50" i="4"/>
  <c r="Y50" i="4"/>
  <c r="W50" i="4"/>
  <c r="X50" i="4" s="1"/>
  <c r="U50" i="4"/>
  <c r="S50" i="4"/>
  <c r="Z49" i="4"/>
  <c r="Y49" i="4"/>
  <c r="W49" i="4"/>
  <c r="AH49" i="4" s="1"/>
  <c r="U49" i="4"/>
  <c r="S49" i="4"/>
  <c r="Z48" i="4"/>
  <c r="Y48" i="4"/>
  <c r="W48" i="4"/>
  <c r="V48" i="4" s="1"/>
  <c r="U48" i="4"/>
  <c r="S48" i="4"/>
  <c r="Z47" i="4"/>
  <c r="Y47" i="4"/>
  <c r="W47" i="4"/>
  <c r="AG47" i="4"/>
  <c r="U47" i="4"/>
  <c r="S47" i="4"/>
  <c r="Y46" i="4"/>
  <c r="W46" i="4"/>
  <c r="AH46" i="4" s="1"/>
  <c r="U46" i="4"/>
  <c r="S46" i="4"/>
  <c r="W45" i="4"/>
  <c r="AH45" i="4"/>
  <c r="U45" i="4"/>
  <c r="S45" i="4"/>
  <c r="Z44" i="4"/>
  <c r="Y44" i="4"/>
  <c r="W44" i="4"/>
  <c r="V44" i="4" s="1"/>
  <c r="U44" i="4"/>
  <c r="S44" i="4"/>
  <c r="Z43" i="4"/>
  <c r="Y43" i="4"/>
  <c r="W43" i="4"/>
  <c r="AG43" i="4" s="1"/>
  <c r="U43" i="4"/>
  <c r="S43" i="4"/>
  <c r="Z42" i="4"/>
  <c r="Y42" i="4"/>
  <c r="W42" i="4"/>
  <c r="V42" i="4"/>
  <c r="U42" i="4"/>
  <c r="S42" i="4"/>
  <c r="Z41" i="4"/>
  <c r="Y41" i="4"/>
  <c r="W41" i="4"/>
  <c r="X41" i="4" s="1"/>
  <c r="U41" i="4"/>
  <c r="S41" i="4"/>
  <c r="Z40" i="4"/>
  <c r="Y40" i="4"/>
  <c r="W40" i="4"/>
  <c r="X40" i="4" s="1"/>
  <c r="U40" i="4"/>
  <c r="S40" i="4"/>
  <c r="Z39" i="4"/>
  <c r="Y39" i="4"/>
  <c r="W39" i="4"/>
  <c r="V39" i="4"/>
  <c r="U39" i="4"/>
  <c r="S39" i="4"/>
  <c r="Z38" i="4"/>
  <c r="Y38" i="4"/>
  <c r="W38" i="4"/>
  <c r="V38" i="4"/>
  <c r="U38" i="4"/>
  <c r="S38" i="4"/>
  <c r="Z37" i="4"/>
  <c r="Y37" i="4"/>
  <c r="W37" i="4"/>
  <c r="X37" i="4" s="1"/>
  <c r="U37" i="4"/>
  <c r="S37" i="4"/>
  <c r="Z36" i="4"/>
  <c r="Y36" i="4"/>
  <c r="W36" i="4"/>
  <c r="X36" i="4" s="1"/>
  <c r="U36" i="4"/>
  <c r="S36" i="4"/>
  <c r="Z35" i="4"/>
  <c r="Y35" i="4"/>
  <c r="W35" i="4"/>
  <c r="V35" i="4" s="1"/>
  <c r="AH35" i="4"/>
  <c r="U35" i="4"/>
  <c r="S35" i="4"/>
  <c r="Z34" i="4"/>
  <c r="Y34" i="4"/>
  <c r="W34" i="4"/>
  <c r="V34" i="4" s="1"/>
  <c r="U34" i="4"/>
  <c r="S34" i="4"/>
  <c r="Z33" i="4"/>
  <c r="Y33" i="4"/>
  <c r="W33" i="4"/>
  <c r="V33" i="4" s="1"/>
  <c r="U33" i="4"/>
  <c r="S33" i="4"/>
  <c r="Z32" i="4"/>
  <c r="Y32" i="4"/>
  <c r="W32" i="4"/>
  <c r="AH32" i="4"/>
  <c r="U32" i="4"/>
  <c r="S32" i="4"/>
  <c r="Z31" i="4"/>
  <c r="W31" i="4"/>
  <c r="AH31" i="4"/>
  <c r="U31" i="4"/>
  <c r="S31" i="4"/>
  <c r="Z30" i="4"/>
  <c r="Y30" i="4"/>
  <c r="W30" i="4"/>
  <c r="AH30" i="4"/>
  <c r="U30" i="4"/>
  <c r="S30" i="4"/>
  <c r="Z29" i="4"/>
  <c r="W29" i="4"/>
  <c r="AH29" i="4"/>
  <c r="U29" i="4"/>
  <c r="S29" i="4"/>
  <c r="Z28" i="4"/>
  <c r="W28" i="4"/>
  <c r="AH28" i="4"/>
  <c r="U28" i="4"/>
  <c r="S28" i="4"/>
  <c r="Z27" i="4"/>
  <c r="Y27" i="4"/>
  <c r="W27" i="4"/>
  <c r="V27" i="4"/>
  <c r="U27" i="4"/>
  <c r="S27" i="4"/>
  <c r="Z26" i="4"/>
  <c r="Y26" i="4"/>
  <c r="W26" i="4"/>
  <c r="V26" i="4"/>
  <c r="U26" i="4"/>
  <c r="S26" i="4"/>
  <c r="Z25" i="4"/>
  <c r="W25" i="4"/>
  <c r="V25" i="4" s="1"/>
  <c r="U25" i="4"/>
  <c r="S25" i="4"/>
  <c r="Z24" i="4"/>
  <c r="Y24" i="4"/>
  <c r="W24" i="4"/>
  <c r="AH24" i="4" s="1"/>
  <c r="U24" i="4"/>
  <c r="S24" i="4"/>
  <c r="Z23" i="4"/>
  <c r="W23" i="4"/>
  <c r="AH23" i="4"/>
  <c r="U23" i="4"/>
  <c r="S23" i="4"/>
  <c r="Z22" i="4"/>
  <c r="Y22" i="4"/>
  <c r="W22" i="4"/>
  <c r="AH22" i="4" s="1"/>
  <c r="U22" i="4"/>
  <c r="S22" i="4"/>
  <c r="Z21" i="4"/>
  <c r="Y21" i="4"/>
  <c r="W21" i="4"/>
  <c r="AG21" i="4"/>
  <c r="U21" i="4"/>
  <c r="S21" i="4"/>
  <c r="Z20" i="4"/>
  <c r="Y20" i="4"/>
  <c r="W20" i="4"/>
  <c r="AG20" i="4"/>
  <c r="U20" i="4"/>
  <c r="S20" i="4"/>
  <c r="Y19" i="4"/>
  <c r="W19" i="4"/>
  <c r="V19" i="4"/>
  <c r="U19" i="4"/>
  <c r="S19" i="4"/>
  <c r="Z18" i="4"/>
  <c r="Y18" i="4"/>
  <c r="W18" i="4"/>
  <c r="AH18" i="4" s="1"/>
  <c r="V18" i="4"/>
  <c r="U18" i="4"/>
  <c r="S18" i="4"/>
  <c r="Z17" i="4"/>
  <c r="Y17" i="4"/>
  <c r="W17" i="4"/>
  <c r="V17" i="4" s="1"/>
  <c r="S17" i="4"/>
  <c r="Y16" i="4"/>
  <c r="AA16" i="4" s="1"/>
  <c r="W16" i="4"/>
  <c r="V16" i="4"/>
  <c r="S16" i="4"/>
  <c r="Y15" i="4"/>
  <c r="W15" i="4"/>
  <c r="V15" i="4" s="1"/>
  <c r="U15" i="4"/>
  <c r="S15" i="4"/>
  <c r="Z14" i="4"/>
  <c r="Y14" i="4"/>
  <c r="W14" i="4"/>
  <c r="AH14" i="4" s="1"/>
  <c r="U14" i="4"/>
  <c r="S14" i="4"/>
  <c r="Y13" i="4"/>
  <c r="W13" i="4"/>
  <c r="AH13" i="4" s="1"/>
  <c r="U13" i="4"/>
  <c r="S13" i="4"/>
  <c r="Y12" i="4"/>
  <c r="W12" i="4"/>
  <c r="AH12" i="4" s="1"/>
  <c r="U12" i="4"/>
  <c r="S12" i="4"/>
  <c r="Z11" i="4"/>
  <c r="W11" i="4"/>
  <c r="V11" i="4" s="1"/>
  <c r="AH11" i="4"/>
  <c r="U11" i="4"/>
  <c r="S11" i="4"/>
  <c r="Z10" i="4"/>
  <c r="W10" i="4"/>
  <c r="V10" i="4" s="1"/>
  <c r="AH10" i="4"/>
  <c r="U10" i="4"/>
  <c r="S10" i="4"/>
  <c r="Z9" i="4"/>
  <c r="W9" i="4"/>
  <c r="V9" i="4"/>
  <c r="S9" i="4"/>
  <c r="Z8" i="4"/>
  <c r="W8" i="4"/>
  <c r="AH8" i="4" s="1"/>
  <c r="S8" i="4"/>
  <c r="Z7" i="4"/>
  <c r="W7" i="4"/>
  <c r="V7" i="4"/>
  <c r="U7" i="4"/>
  <c r="S7" i="4"/>
  <c r="Z6" i="4"/>
  <c r="W6" i="4"/>
  <c r="V6" i="4"/>
  <c r="U6" i="4"/>
  <c r="S6" i="4"/>
  <c r="Z5" i="4"/>
  <c r="W5" i="4"/>
  <c r="V5" i="4"/>
  <c r="U5" i="4"/>
  <c r="S5" i="4"/>
  <c r="Z4" i="4"/>
  <c r="W4" i="4"/>
  <c r="V4" i="4" s="1"/>
  <c r="S4" i="4"/>
  <c r="Z3" i="4"/>
  <c r="W3" i="4"/>
  <c r="X3" i="4" s="1"/>
  <c r="AC3" i="4" s="1"/>
  <c r="U3" i="4"/>
  <c r="S3" i="4"/>
  <c r="Y2" i="4"/>
  <c r="W2" i="4"/>
  <c r="V2" i="4"/>
  <c r="U2" i="4"/>
  <c r="S2" i="4"/>
  <c r="AC2" i="3"/>
  <c r="AG45" i="4"/>
  <c r="V22" i="4"/>
  <c r="X27" i="4"/>
  <c r="AC27" i="4"/>
  <c r="AM27" i="4" s="1"/>
  <c r="AG42" i="4"/>
  <c r="AG23" i="4"/>
  <c r="V45" i="4"/>
  <c r="AH42" i="4"/>
  <c r="X48" i="4"/>
  <c r="AB48" i="4" s="1"/>
  <c r="X23" i="4"/>
  <c r="AA23" i="4" s="1"/>
  <c r="AG50" i="4"/>
  <c r="V40" i="4"/>
  <c r="V20" i="4"/>
  <c r="AG37" i="4"/>
  <c r="AG48" i="4"/>
  <c r="AH57" i="4"/>
  <c r="AH37" i="4"/>
  <c r="AH48" i="4"/>
  <c r="X46" i="4"/>
  <c r="AC46" i="4"/>
  <c r="AE46" i="4" s="1"/>
  <c r="X33" i="4"/>
  <c r="AC33" i="4" s="1"/>
  <c r="AG36" i="4"/>
  <c r="X54" i="4"/>
  <c r="AC54" i="4"/>
  <c r="X34" i="4"/>
  <c r="AC34" i="4" s="1"/>
  <c r="AE34" i="4" s="1"/>
  <c r="V23" i="4"/>
  <c r="AG27" i="4"/>
  <c r="AH36" i="4"/>
  <c r="AA46" i="4"/>
  <c r="AH26" i="4"/>
  <c r="AH27" i="4"/>
  <c r="V36" i="4"/>
  <c r="AG40" i="4"/>
  <c r="AH41" i="4"/>
  <c r="AG33" i="4"/>
  <c r="AH40" i="4"/>
  <c r="X2" i="4"/>
  <c r="AC2" i="4"/>
  <c r="AE2" i="4" s="1"/>
  <c r="X38" i="4"/>
  <c r="AC38" i="4" s="1"/>
  <c r="AE38" i="4" s="1"/>
  <c r="AH50" i="4"/>
  <c r="V21" i="4"/>
  <c r="X24" i="4"/>
  <c r="AC24" i="4" s="1"/>
  <c r="AH56" i="4"/>
  <c r="X53" i="4"/>
  <c r="AC53" i="4" s="1"/>
  <c r="V53" i="4"/>
  <c r="X22" i="4"/>
  <c r="AA22" i="4" s="1"/>
  <c r="X25" i="4"/>
  <c r="AC25" i="4" s="1"/>
  <c r="X26" i="4"/>
  <c r="AC26" i="4"/>
  <c r="X35" i="4"/>
  <c r="AC35" i="4" s="1"/>
  <c r="AD35" i="4" s="1"/>
  <c r="X45" i="4"/>
  <c r="AA45" i="4"/>
  <c r="AH55" i="4"/>
  <c r="X58" i="4"/>
  <c r="AC58" i="4" s="1"/>
  <c r="X39" i="4"/>
  <c r="AB39" i="4" s="1"/>
  <c r="AH33" i="4"/>
  <c r="AG38" i="4"/>
  <c r="V41" i="4"/>
  <c r="V50" i="4"/>
  <c r="X52" i="4"/>
  <c r="AC52" i="4"/>
  <c r="AD52" i="4" s="1"/>
  <c r="AJ52" i="4" s="1"/>
  <c r="V52" i="4"/>
  <c r="AG53" i="4"/>
  <c r="X70" i="4"/>
  <c r="AC70" i="4"/>
  <c r="AG2" i="4"/>
  <c r="V14" i="4"/>
  <c r="AG34" i="4"/>
  <c r="V37" i="4"/>
  <c r="AH38" i="4"/>
  <c r="V46" i="4"/>
  <c r="AG46" i="4"/>
  <c r="AH53" i="4"/>
  <c r="AG54" i="4"/>
  <c r="AH2" i="4"/>
  <c r="V24" i="4"/>
  <c r="AG24" i="4"/>
  <c r="AH34" i="4"/>
  <c r="AG39" i="4"/>
  <c r="X51" i="4"/>
  <c r="AC51" i="4"/>
  <c r="V51" i="4"/>
  <c r="V13" i="4"/>
  <c r="AG22" i="4"/>
  <c r="AH25" i="4"/>
  <c r="AB26" i="4"/>
  <c r="AG35" i="4"/>
  <c r="AH39" i="4"/>
  <c r="X42" i="4"/>
  <c r="AB42" i="4"/>
  <c r="AG58" i="4"/>
  <c r="AG26" i="4"/>
  <c r="AH58" i="4"/>
  <c r="AG70" i="4"/>
  <c r="X4" i="4"/>
  <c r="AA4" i="4" s="1"/>
  <c r="AC4" i="4"/>
  <c r="AD4" i="4" s="1"/>
  <c r="AH4" i="4"/>
  <c r="X5" i="4"/>
  <c r="AB5" i="4" s="1"/>
  <c r="AG5" i="4"/>
  <c r="X6" i="4"/>
  <c r="AC6" i="4" s="1"/>
  <c r="AG6" i="4"/>
  <c r="X7" i="4"/>
  <c r="AC7" i="4"/>
  <c r="AG7" i="4"/>
  <c r="AG8" i="4"/>
  <c r="X9" i="4"/>
  <c r="AC9" i="4"/>
  <c r="AG9" i="4"/>
  <c r="X14" i="4"/>
  <c r="AC14" i="4"/>
  <c r="AD14" i="4" s="1"/>
  <c r="AJ14" i="4" s="1"/>
  <c r="AH16" i="4"/>
  <c r="AG16" i="4"/>
  <c r="AH43" i="4"/>
  <c r="V43" i="4"/>
  <c r="AB54" i="4"/>
  <c r="AA54" i="4"/>
  <c r="AH65" i="4"/>
  <c r="AG65" i="4"/>
  <c r="X65" i="4"/>
  <c r="AC65" i="4"/>
  <c r="AD65" i="4" s="1"/>
  <c r="V65" i="4"/>
  <c r="AH66" i="4"/>
  <c r="AG66" i="4"/>
  <c r="X66" i="4"/>
  <c r="AB66" i="4" s="1"/>
  <c r="AC66" i="4"/>
  <c r="AE66" i="4" s="1"/>
  <c r="V66" i="4"/>
  <c r="AH6" i="4"/>
  <c r="AH7" i="4"/>
  <c r="AH9" i="4"/>
  <c r="AG10" i="4"/>
  <c r="X11" i="4"/>
  <c r="AG11" i="4"/>
  <c r="AG13" i="4"/>
  <c r="X16" i="4"/>
  <c r="AG18" i="4"/>
  <c r="X18" i="4"/>
  <c r="AB18" i="4" s="1"/>
  <c r="X43" i="4"/>
  <c r="AC43" i="4" s="1"/>
  <c r="AD43" i="4" s="1"/>
  <c r="AE54" i="4"/>
  <c r="AD54" i="4"/>
  <c r="AH64" i="4"/>
  <c r="AG64" i="4"/>
  <c r="X64" i="4"/>
  <c r="AC64" i="4"/>
  <c r="AD64" i="4" s="1"/>
  <c r="AJ64" i="4" s="1"/>
  <c r="V64" i="4"/>
  <c r="AH59" i="4"/>
  <c r="AG59" i="4"/>
  <c r="X59" i="4"/>
  <c r="AC59" i="4"/>
  <c r="AD59" i="4" s="1"/>
  <c r="AJ59" i="4" s="1"/>
  <c r="V59" i="4"/>
  <c r="X12" i="4"/>
  <c r="AG12" i="4"/>
  <c r="AD26" i="4"/>
  <c r="AE26" i="4"/>
  <c r="AG28" i="4"/>
  <c r="X28" i="4"/>
  <c r="AB28" i="4"/>
  <c r="V28" i="4"/>
  <c r="AH44" i="4"/>
  <c r="AG44" i="4"/>
  <c r="X44" i="4"/>
  <c r="AC44" i="4"/>
  <c r="AG49" i="4"/>
  <c r="X49" i="4"/>
  <c r="AA49" i="4" s="1"/>
  <c r="AC49" i="4"/>
  <c r="AE49" i="4" s="1"/>
  <c r="V49" i="4"/>
  <c r="AH63" i="4"/>
  <c r="AG63" i="4"/>
  <c r="X63" i="4"/>
  <c r="AA63" i="4" s="1"/>
  <c r="AC63" i="4"/>
  <c r="AD63" i="4" s="1"/>
  <c r="AJ63" i="4" s="1"/>
  <c r="V63" i="4"/>
  <c r="AH5" i="4"/>
  <c r="AH62" i="4"/>
  <c r="AG62" i="4"/>
  <c r="X62" i="4"/>
  <c r="AC62" i="4" s="1"/>
  <c r="AD62" i="4" s="1"/>
  <c r="V62" i="4"/>
  <c r="AH69" i="4"/>
  <c r="AG69" i="4"/>
  <c r="X69" i="4"/>
  <c r="AC69" i="4" s="1"/>
  <c r="AD69" i="4" s="1"/>
  <c r="V69" i="4"/>
  <c r="AG29" i="4"/>
  <c r="X29" i="4"/>
  <c r="AC29" i="4"/>
  <c r="V29" i="4"/>
  <c r="AG30" i="4"/>
  <c r="X30" i="4"/>
  <c r="AC30" i="4" s="1"/>
  <c r="V30" i="4"/>
  <c r="AG31" i="4"/>
  <c r="X31" i="4"/>
  <c r="AC31" i="4"/>
  <c r="V31" i="4"/>
  <c r="AG32" i="4"/>
  <c r="X32" i="4"/>
  <c r="AC32" i="4" s="1"/>
  <c r="V32" i="4"/>
  <c r="AH51" i="4"/>
  <c r="AH61" i="4"/>
  <c r="AG61" i="4"/>
  <c r="X61" i="4"/>
  <c r="AC61" i="4" s="1"/>
  <c r="V61" i="4"/>
  <c r="AH52" i="4"/>
  <c r="AG52" i="4"/>
  <c r="AH67" i="4"/>
  <c r="AG67" i="4"/>
  <c r="X67" i="4"/>
  <c r="AC67" i="4"/>
  <c r="AD67" i="4" s="1"/>
  <c r="V67" i="4"/>
  <c r="AH15" i="4"/>
  <c r="AG15" i="4"/>
  <c r="X15" i="4"/>
  <c r="AC15" i="4"/>
  <c r="AH17" i="4"/>
  <c r="AG17" i="4"/>
  <c r="X17" i="4"/>
  <c r="AC17" i="4" s="1"/>
  <c r="AD17" i="4" s="1"/>
  <c r="AK17" i="4" s="1"/>
  <c r="AH19" i="4"/>
  <c r="AG19" i="4"/>
  <c r="X19" i="4"/>
  <c r="AB19" i="4" s="1"/>
  <c r="AC19" i="4"/>
  <c r="AD19" i="4" s="1"/>
  <c r="AH60" i="4"/>
  <c r="AG60" i="4"/>
  <c r="X60" i="4"/>
  <c r="AC60" i="4" s="1"/>
  <c r="V60" i="4"/>
  <c r="AH68" i="4"/>
  <c r="AG68" i="4"/>
  <c r="X68" i="4"/>
  <c r="AC68" i="4"/>
  <c r="AD68" i="4" s="1"/>
  <c r="AJ68" i="4" s="1"/>
  <c r="V68" i="4"/>
  <c r="AH20" i="4"/>
  <c r="AH21" i="4"/>
  <c r="AH47" i="4"/>
  <c r="AH54" i="4"/>
  <c r="X55" i="4"/>
  <c r="AG55" i="4"/>
  <c r="X56" i="4"/>
  <c r="AA56" i="4" s="1"/>
  <c r="AG56" i="4"/>
  <c r="X57" i="4"/>
  <c r="AC57" i="4" s="1"/>
  <c r="AE57" i="4" s="1"/>
  <c r="AG57" i="4"/>
  <c r="V71" i="4"/>
  <c r="V72" i="4"/>
  <c r="V73" i="4"/>
  <c r="V74" i="4"/>
  <c r="V75" i="4"/>
  <c r="AH70" i="4"/>
  <c r="X71" i="4"/>
  <c r="AC71" i="4" s="1"/>
  <c r="AD71" i="4" s="1"/>
  <c r="AG71" i="4"/>
  <c r="X72" i="4"/>
  <c r="AG72" i="4"/>
  <c r="X73" i="4"/>
  <c r="AB73" i="4" s="1"/>
  <c r="AG73" i="4"/>
  <c r="X74" i="4"/>
  <c r="AC74" i="4"/>
  <c r="AE74" i="4" s="1"/>
  <c r="AG74" i="4"/>
  <c r="X75" i="4"/>
  <c r="AC75" i="4"/>
  <c r="AG75" i="4"/>
  <c r="V47" i="4"/>
  <c r="AB58" i="4"/>
  <c r="AH71" i="4"/>
  <c r="AH72" i="4"/>
  <c r="AH73" i="4"/>
  <c r="AH74" i="4"/>
  <c r="AH75" i="4"/>
  <c r="AA36" i="4"/>
  <c r="X20" i="4"/>
  <c r="AC20" i="4" s="1"/>
  <c r="AE20" i="4" s="1"/>
  <c r="X21" i="4"/>
  <c r="X47" i="4"/>
  <c r="AA33" i="4"/>
  <c r="AB33" i="4"/>
  <c r="AA42" i="4"/>
  <c r="AA7" i="4"/>
  <c r="AB27" i="4"/>
  <c r="AE27" i="4"/>
  <c r="AD27" i="4"/>
  <c r="AK27" i="4" s="1"/>
  <c r="AA27" i="4"/>
  <c r="AA9" i="4"/>
  <c r="AD38" i="4"/>
  <c r="AK38" i="4" s="1"/>
  <c r="AA26" i="4"/>
  <c r="AA2" i="4"/>
  <c r="AD2" i="4"/>
  <c r="AB2" i="4"/>
  <c r="AB46" i="4"/>
  <c r="AC48" i="4"/>
  <c r="AC42" i="4"/>
  <c r="AA48" i="4"/>
  <c r="AA58" i="4"/>
  <c r="AA38" i="4"/>
  <c r="AA64" i="4"/>
  <c r="AB38" i="4"/>
  <c r="AC23" i="4"/>
  <c r="AD23" i="4" s="1"/>
  <c r="AK23" i="4" s="1"/>
  <c r="AB23" i="4"/>
  <c r="AA70" i="4"/>
  <c r="AA34" i="4"/>
  <c r="AA52" i="4"/>
  <c r="AB24" i="4"/>
  <c r="AA24" i="4"/>
  <c r="AD24" i="4"/>
  <c r="AB69" i="4"/>
  <c r="AB3" i="4"/>
  <c r="AB51" i="4"/>
  <c r="AB35" i="4"/>
  <c r="AB34" i="4"/>
  <c r="AA53" i="4"/>
  <c r="AB53" i="4"/>
  <c r="AE70" i="4"/>
  <c r="AD70" i="4"/>
  <c r="AK70" i="4" s="1"/>
  <c r="AL70" i="4" s="1"/>
  <c r="AE51" i="4"/>
  <c r="AD51" i="4"/>
  <c r="AA31" i="4"/>
  <c r="AA29" i="4"/>
  <c r="AA51" i="4"/>
  <c r="AE35" i="4"/>
  <c r="AB68" i="4"/>
  <c r="AB31" i="4"/>
  <c r="AB29" i="4"/>
  <c r="AA65" i="4"/>
  <c r="AB52" i="4"/>
  <c r="AB22" i="4"/>
  <c r="AA19" i="4"/>
  <c r="AE52" i="4"/>
  <c r="AB70" i="4"/>
  <c r="AB45" i="4"/>
  <c r="AC45" i="4"/>
  <c r="AB14" i="4"/>
  <c r="AA14" i="4"/>
  <c r="AD66" i="4"/>
  <c r="AA68" i="4"/>
  <c r="AD29" i="4"/>
  <c r="AE29" i="4"/>
  <c r="AA69" i="4"/>
  <c r="AC28" i="4"/>
  <c r="AA28" i="4"/>
  <c r="AA12" i="4"/>
  <c r="AC12" i="4"/>
  <c r="AD12" i="4" s="1"/>
  <c r="AJ12" i="4" s="1"/>
  <c r="AB12" i="4"/>
  <c r="AE64" i="4"/>
  <c r="AE65" i="4"/>
  <c r="AA17" i="4"/>
  <c r="AD9" i="4"/>
  <c r="AE9" i="4"/>
  <c r="AD32" i="4"/>
  <c r="AK32" i="4" s="1"/>
  <c r="AL32" i="4" s="1"/>
  <c r="AE32" i="4"/>
  <c r="AA47" i="4"/>
  <c r="AB47" i="4"/>
  <c r="AM47" i="4"/>
  <c r="AC47" i="4"/>
  <c r="AE67" i="4"/>
  <c r="AB49" i="4"/>
  <c r="AE59" i="4"/>
  <c r="AA66" i="4"/>
  <c r="AD49" i="4"/>
  <c r="AE43" i="4"/>
  <c r="AA21" i="4"/>
  <c r="AA57" i="4"/>
  <c r="AD60" i="4"/>
  <c r="AE60" i="4"/>
  <c r="AB61" i="4"/>
  <c r="AA32" i="4"/>
  <c r="AE62" i="4"/>
  <c r="AC16" i="4"/>
  <c r="AE16" i="4" s="1"/>
  <c r="AB16" i="4"/>
  <c r="AB9" i="4"/>
  <c r="AB32" i="4"/>
  <c r="AB63" i="4"/>
  <c r="AB64" i="4"/>
  <c r="AB65" i="4"/>
  <c r="AA43" i="4"/>
  <c r="AE7" i="4"/>
  <c r="AD7" i="4"/>
  <c r="AK7" i="4" s="1"/>
  <c r="AB17" i="4"/>
  <c r="AB75" i="4"/>
  <c r="AC56" i="4"/>
  <c r="AD56" i="4" s="1"/>
  <c r="AK56" i="4" s="1"/>
  <c r="AE68" i="4"/>
  <c r="AA67" i="4"/>
  <c r="AA74" i="4"/>
  <c r="AA30" i="4"/>
  <c r="AE69" i="4"/>
  <c r="AA75" i="4"/>
  <c r="AA59" i="4"/>
  <c r="AK54" i="4"/>
  <c r="AL54" i="4"/>
  <c r="AJ54" i="4"/>
  <c r="AK2" i="4"/>
  <c r="AL2" i="4"/>
  <c r="AJ2" i="4"/>
  <c r="AB6" i="4"/>
  <c r="AC55" i="4"/>
  <c r="AD55" i="4" s="1"/>
  <c r="AA55" i="4"/>
  <c r="AB55" i="4"/>
  <c r="AB20" i="4"/>
  <c r="AE75" i="4"/>
  <c r="AD75" i="4"/>
  <c r="AK75" i="4" s="1"/>
  <c r="AE71" i="4"/>
  <c r="AB74" i="4"/>
  <c r="AA60" i="4"/>
  <c r="AB67" i="4"/>
  <c r="AD31" i="4"/>
  <c r="AE31" i="4"/>
  <c r="AB30" i="4"/>
  <c r="AA71" i="4"/>
  <c r="AB59" i="4"/>
  <c r="AD6" i="4"/>
  <c r="AE6" i="4"/>
  <c r="AB7" i="4"/>
  <c r="AJ27" i="4"/>
  <c r="AE23" i="4"/>
  <c r="AK52" i="4"/>
  <c r="AL52" i="4" s="1"/>
  <c r="AE45" i="4"/>
  <c r="AD45" i="4"/>
  <c r="AJ51" i="4"/>
  <c r="AK51" i="4"/>
  <c r="AL51" i="4" s="1"/>
  <c r="AK35" i="4"/>
  <c r="AJ35" i="4"/>
  <c r="AJ70" i="4"/>
  <c r="AJ7" i="4"/>
  <c r="AE55" i="4"/>
  <c r="AK68" i="4"/>
  <c r="AK29" i="4"/>
  <c r="AJ29" i="4"/>
  <c r="AE47" i="4"/>
  <c r="AD47" i="4"/>
  <c r="AD28" i="4"/>
  <c r="AJ28" i="4" s="1"/>
  <c r="AE28" i="4"/>
  <c r="AK67" i="4"/>
  <c r="AJ67" i="4"/>
  <c r="AK9" i="4"/>
  <c r="AL9" i="4"/>
  <c r="AJ9" i="4"/>
  <c r="AK63" i="4"/>
  <c r="AJ17" i="4"/>
  <c r="AK71" i="4"/>
  <c r="AJ71" i="4"/>
  <c r="AD16" i="4"/>
  <c r="AK49" i="4"/>
  <c r="AL49" i="4" s="1"/>
  <c r="AJ49" i="4"/>
  <c r="AK59" i="4"/>
  <c r="AK64" i="4"/>
  <c r="AK66" i="4"/>
  <c r="AJ66" i="4"/>
  <c r="AD57" i="4"/>
  <c r="AK57" i="4" s="1"/>
  <c r="AM57" i="4"/>
  <c r="AJ75" i="4"/>
  <c r="AE12" i="4"/>
  <c r="AJ23" i="4"/>
  <c r="AJ45" i="4"/>
  <c r="AK45" i="4"/>
  <c r="AK12" i="4"/>
  <c r="AK55" i="4"/>
  <c r="AJ55" i="4"/>
  <c r="AK47" i="4"/>
  <c r="AL47" i="4"/>
  <c r="AJ47" i="4"/>
  <c r="AJ16" i="4"/>
  <c r="AK16" i="4"/>
  <c r="AL16" i="4"/>
  <c r="AJ56" i="4"/>
  <c r="AK28" i="4"/>
  <c r="AJ62" i="4" l="1"/>
  <c r="AK62" i="4"/>
  <c r="AJ43" i="4"/>
  <c r="AK43" i="4"/>
  <c r="AL43" i="4" s="1"/>
  <c r="AK31" i="4"/>
  <c r="AJ31" i="4"/>
  <c r="AA20" i="4"/>
  <c r="AD74" i="4"/>
  <c r="AB62" i="4"/>
  <c r="AD61" i="4"/>
  <c r="AE61" i="4"/>
  <c r="AD33" i="4"/>
  <c r="AE33" i="4"/>
  <c r="AK6" i="4"/>
  <c r="AJ6" i="4"/>
  <c r="AJ24" i="4"/>
  <c r="AK24" i="4"/>
  <c r="AA72" i="4"/>
  <c r="AC72" i="4"/>
  <c r="AB72" i="4"/>
  <c r="AE53" i="4"/>
  <c r="AD53" i="4"/>
  <c r="AA41" i="4"/>
  <c r="AB41" i="4"/>
  <c r="AC41" i="4"/>
  <c r="AE56" i="4"/>
  <c r="AJ57" i="4"/>
  <c r="AK14" i="4"/>
  <c r="AJ32" i="4"/>
  <c r="AE14" i="4"/>
  <c r="AE63" i="4"/>
  <c r="AJ38" i="4"/>
  <c r="AB11" i="4"/>
  <c r="AA11" i="4"/>
  <c r="AC11" i="4"/>
  <c r="AC73" i="4"/>
  <c r="AA73" i="4"/>
  <c r="AD58" i="4"/>
  <c r="AE58" i="4"/>
  <c r="AD20" i="4"/>
  <c r="AE19" i="4"/>
  <c r="AE42" i="4"/>
  <c r="AD42" i="4"/>
  <c r="AJ69" i="4"/>
  <c r="AK69" i="4"/>
  <c r="AL69" i="4" s="1"/>
  <c r="AM24" i="4"/>
  <c r="AE24" i="4"/>
  <c r="AA37" i="4"/>
  <c r="AB37" i="4"/>
  <c r="AC37" i="4"/>
  <c r="AK60" i="4"/>
  <c r="AJ60" i="4"/>
  <c r="AD48" i="4"/>
  <c r="AE48" i="4"/>
  <c r="AE15" i="4"/>
  <c r="AD15" i="4"/>
  <c r="AD30" i="4"/>
  <c r="AE30" i="4"/>
  <c r="AD44" i="4"/>
  <c r="AE44" i="4"/>
  <c r="AB40" i="4"/>
  <c r="AA40" i="4"/>
  <c r="AC40" i="4"/>
  <c r="AA62" i="4"/>
  <c r="AJ19" i="4"/>
  <c r="AK19" i="4"/>
  <c r="AL19" i="4" s="1"/>
  <c r="AB15" i="4"/>
  <c r="AA15" i="4"/>
  <c r="AB44" i="4"/>
  <c r="AA44" i="4"/>
  <c r="AK26" i="4"/>
  <c r="AJ26" i="4"/>
  <c r="AA18" i="4"/>
  <c r="AC18" i="4"/>
  <c r="AK65" i="4"/>
  <c r="AJ65" i="4"/>
  <c r="AK4" i="4"/>
  <c r="AL4" i="4" s="1"/>
  <c r="AJ4" i="4"/>
  <c r="AD3" i="4"/>
  <c r="AE3" i="4"/>
  <c r="AE17" i="4"/>
  <c r="AD34" i="4"/>
  <c r="AC21" i="4"/>
  <c r="AB21" i="4"/>
  <c r="AE25" i="4"/>
  <c r="AD25" i="4"/>
  <c r="AC36" i="4"/>
  <c r="AB36" i="4"/>
  <c r="AC50" i="4"/>
  <c r="AB50" i="4"/>
  <c r="AA50" i="4"/>
  <c r="X13" i="4"/>
  <c r="AA76" i="4"/>
  <c r="V2" i="9"/>
  <c r="AB4" i="4"/>
  <c r="AB10" i="4"/>
  <c r="AA6" i="4"/>
  <c r="AA35" i="4"/>
  <c r="AB60" i="4"/>
  <c r="AA39" i="4"/>
  <c r="AG3" i="4"/>
  <c r="AA25" i="4"/>
  <c r="AG14" i="4"/>
  <c r="X8" i="4"/>
  <c r="AC5" i="4"/>
  <c r="AG4" i="4"/>
  <c r="AG25" i="4"/>
  <c r="AC39" i="4"/>
  <c r="AC22" i="4"/>
  <c r="V12" i="4"/>
  <c r="AG41" i="4"/>
  <c r="V8" i="4"/>
  <c r="AB76" i="4"/>
  <c r="AA2" i="9"/>
  <c r="V3" i="4"/>
  <c r="AB2" i="9"/>
  <c r="AB57" i="4"/>
  <c r="AE4" i="4"/>
  <c r="AB71" i="4"/>
  <c r="AA3" i="4"/>
  <c r="AA5" i="4"/>
  <c r="AB25" i="4"/>
  <c r="X10" i="4"/>
  <c r="AH3" i="4"/>
  <c r="AB56" i="4"/>
  <c r="AD46" i="4"/>
  <c r="AA61" i="4"/>
  <c r="AB43" i="4"/>
  <c r="AE36" i="4" l="1"/>
  <c r="AD36" i="4"/>
  <c r="AK3" i="4"/>
  <c r="AJ3" i="4"/>
  <c r="AJ46" i="4"/>
  <c r="AK46" i="4"/>
  <c r="AL46" i="4" s="1"/>
  <c r="AK25" i="4"/>
  <c r="AJ25" i="4"/>
  <c r="AJ58" i="4"/>
  <c r="AK58" i="4"/>
  <c r="AL58" i="4" s="1"/>
  <c r="AK53" i="4"/>
  <c r="AL53" i="4" s="1"/>
  <c r="AJ53" i="4"/>
  <c r="AC8" i="4"/>
  <c r="AB8" i="4"/>
  <c r="AA8" i="4"/>
  <c r="AJ20" i="4"/>
  <c r="AK20" i="4"/>
  <c r="AJ74" i="4"/>
  <c r="AK74" i="4"/>
  <c r="AD40" i="4"/>
  <c r="AE40" i="4"/>
  <c r="AD22" i="4"/>
  <c r="AE22" i="4"/>
  <c r="AK48" i="4"/>
  <c r="AL48" i="4" s="1"/>
  <c r="AJ48" i="4"/>
  <c r="AE73" i="4"/>
  <c r="AD73" i="4"/>
  <c r="AE39" i="4"/>
  <c r="AD39" i="4"/>
  <c r="AC13" i="4"/>
  <c r="AB13" i="4"/>
  <c r="AA13" i="4"/>
  <c r="AA10" i="4"/>
  <c r="AC10" i="4"/>
  <c r="AM21" i="4"/>
  <c r="AE21" i="4"/>
  <c r="AD21" i="4"/>
  <c r="AJ44" i="4"/>
  <c r="AK44" i="4"/>
  <c r="AL44" i="4" s="1"/>
  <c r="AJ42" i="4"/>
  <c r="AK42" i="4"/>
  <c r="AL42" i="4" s="1"/>
  <c r="AD11" i="4"/>
  <c r="AE11" i="4"/>
  <c r="AE72" i="4"/>
  <c r="AD72" i="4"/>
  <c r="AE5" i="4"/>
  <c r="AD5" i="4"/>
  <c r="AE50" i="4"/>
  <c r="AD50" i="4"/>
  <c r="AJ15" i="4"/>
  <c r="AK15" i="4"/>
  <c r="AK33" i="4"/>
  <c r="AJ33" i="4"/>
  <c r="AK34" i="4"/>
  <c r="AJ34" i="4"/>
  <c r="AD18" i="4"/>
  <c r="AE18" i="4"/>
  <c r="AD37" i="4"/>
  <c r="AE37" i="4"/>
  <c r="AK61" i="4"/>
  <c r="AJ61" i="4"/>
  <c r="AJ30" i="4"/>
  <c r="AK30" i="4"/>
  <c r="AE41" i="4"/>
  <c r="AD41" i="4"/>
  <c r="AK41" i="4" l="1"/>
  <c r="AJ41" i="4"/>
  <c r="AJ5" i="4"/>
  <c r="AK5" i="4"/>
  <c r="AJ50" i="4"/>
  <c r="AK50" i="4"/>
  <c r="AL50" i="4" s="1"/>
  <c r="AE13" i="4"/>
  <c r="AD13" i="4"/>
  <c r="AJ22" i="4"/>
  <c r="AK22" i="4"/>
  <c r="AK18" i="4"/>
  <c r="AJ18" i="4"/>
  <c r="AJ72" i="4"/>
  <c r="AK72" i="4"/>
  <c r="AJ21" i="4"/>
  <c r="AK21" i="4"/>
  <c r="AJ39" i="4"/>
  <c r="AK39" i="4"/>
  <c r="AE8" i="4"/>
  <c r="AD8" i="4"/>
  <c r="AK40" i="4"/>
  <c r="AJ40" i="4"/>
  <c r="AK73" i="4"/>
  <c r="AJ73" i="4"/>
  <c r="AJ37" i="4"/>
  <c r="AK37" i="4"/>
  <c r="AJ11" i="4"/>
  <c r="AK11" i="4"/>
  <c r="AL11" i="4" s="1"/>
  <c r="AD10" i="4"/>
  <c r="AE10" i="4"/>
  <c r="AK36" i="4"/>
  <c r="AJ36" i="4"/>
  <c r="AK13" i="4" l="1"/>
  <c r="AJ13" i="4"/>
  <c r="AK10" i="4"/>
  <c r="AJ10" i="4"/>
  <c r="AJ8" i="4"/>
  <c r="AK8" i="4"/>
</calcChain>
</file>

<file path=xl/sharedStrings.xml><?xml version="1.0" encoding="utf-8"?>
<sst xmlns="http://schemas.openxmlformats.org/spreadsheetml/2006/main" count="2056" uniqueCount="360">
  <si>
    <t>Esta relacionado con marcas de lujo</t>
  </si>
  <si>
    <t>No está relacionado con marcas de lujo</t>
  </si>
  <si>
    <t>Interesado en la calidad de audio.</t>
  </si>
  <si>
    <t>No interesado en la calidad de audio.</t>
  </si>
  <si>
    <t>Interesado en películas, series, programas,videojuegos, innovación, tecnología, etc.</t>
  </si>
  <si>
    <t>Interesado en películas, series, programas, videojuegos, etc.</t>
  </si>
  <si>
    <t>Interesado en programas televisivos.</t>
  </si>
  <si>
    <t>No menciona sus gustos por series, programas televisivos, etc.</t>
  </si>
  <si>
    <t>No interesado en programas</t>
  </si>
  <si>
    <t>Involucrado en el mundo del entretenimiento (tv, cine, series, deportes, etc)</t>
  </si>
  <si>
    <t xml:space="preserve">Interesado en entretenimiento en general </t>
  </si>
  <si>
    <t>No esta interesado en temas de entretenimiento</t>
  </si>
  <si>
    <t>A considerar</t>
  </si>
  <si>
    <t>TVCD/HA</t>
  </si>
  <si>
    <t>Puntaje</t>
  </si>
  <si>
    <t>Estilo de vida /moda</t>
  </si>
  <si>
    <t>No comparte cosas de estilo de vida</t>
  </si>
  <si>
    <t>Se modificó el 2</t>
  </si>
  <si>
    <t>Planea fiestas que necesitan audio de alta calidad</t>
  </si>
  <si>
    <t>Está involucrado en eventos sociales (fiestas)</t>
  </si>
  <si>
    <t>Se relaciona con otros influencers y/o celebridades</t>
  </si>
  <si>
    <t>No está interesado en compartir su vida privada</t>
  </si>
  <si>
    <t>Está involucrado en el mundo músical</t>
  </si>
  <si>
    <t>Comparte cosas musicales (sobresalen música movida como electrónica, reggeton,etc.)</t>
  </si>
  <si>
    <t>Edita sus videos o IG Stories con música</t>
  </si>
  <si>
    <t>No comparte cosas musicales</t>
  </si>
  <si>
    <t>Se modificó el 1 y 2</t>
  </si>
  <si>
    <t>Está interesado en entretenimiento</t>
  </si>
  <si>
    <t>No está interesado en entretenimiento</t>
  </si>
  <si>
    <t>HAS</t>
  </si>
  <si>
    <t xml:space="preserve">Viaja </t>
  </si>
  <si>
    <t>Viaja</t>
  </si>
  <si>
    <t>No viaja</t>
  </si>
  <si>
    <t>Está interesado en series, peliculas, programas,etc.</t>
  </si>
  <si>
    <t>No está interesado en series, peliculas, programas,etc.</t>
  </si>
  <si>
    <t>Gamer</t>
  </si>
  <si>
    <t>Juega videojuegos</t>
  </si>
  <si>
    <t>No juega videojuegos</t>
  </si>
  <si>
    <t>Fitness / Deportista / Yoggy / Estilo de vida / moda</t>
  </si>
  <si>
    <t>Estilo de vida/ moda</t>
  </si>
  <si>
    <t>No está interesado en actividades en movimiento</t>
  </si>
  <si>
    <t>Está involucrado en el mundo músical (Se relaciona con músicos)</t>
  </si>
  <si>
    <t>Comparte cosas musicales (Se relaciona con músicos)</t>
  </si>
  <si>
    <t xml:space="preserve">Comparte cosas musicales </t>
  </si>
  <si>
    <t>Se encuentra interesado en entretenimiento</t>
  </si>
  <si>
    <t>Headphones / Personal Audio</t>
  </si>
  <si>
    <t>Interesado en
TVCD</t>
  </si>
  <si>
    <t>No interesado en
TVCD</t>
  </si>
  <si>
    <t>Interesado en
HAS</t>
  </si>
  <si>
    <t>No interesado en
HAS</t>
  </si>
  <si>
    <t>Interesado en
HA</t>
  </si>
  <si>
    <t>No interesado en
HA</t>
  </si>
  <si>
    <t>Interesado en Headphones</t>
  </si>
  <si>
    <t>No interesado en Headphones</t>
  </si>
  <si>
    <t>Realiza videos de alta calidad (puede llegar a hacer promocionales)</t>
  </si>
  <si>
    <t>Realiza videos de calidad</t>
  </si>
  <si>
    <t>Realiza videos con poca producción o de no tan buena calidad</t>
  </si>
  <si>
    <t>No realiza videos</t>
  </si>
  <si>
    <t>No está interesado en video</t>
  </si>
  <si>
    <t>Interesado en Digital Image</t>
  </si>
  <si>
    <t>No interesado en Digital Image</t>
  </si>
  <si>
    <t>Interesado en fotografía</t>
  </si>
  <si>
    <t>No está interesado en fotografía</t>
  </si>
  <si>
    <t>Si el influencer está interesado en:
1 categoría de Sony su puntaje es 1 
2 categorías de Sony su puntaje es 2
4 categorías de Sony su puntaje es 3 o 4
5 categorías de Sony su puntaje es 5</t>
  </si>
  <si>
    <t>Asiste a eventos de tecnología e innovación</t>
  </si>
  <si>
    <t>No asiste a eventos de tecnología e innovación</t>
  </si>
  <si>
    <t xml:space="preserve">Sube fotografías de paísaje, retrato, deportes, animales, etc. </t>
  </si>
  <si>
    <t>Sube fotografías de retrato</t>
  </si>
  <si>
    <t xml:space="preserve">Sube solamente selfies </t>
  </si>
  <si>
    <t>No sube fotografías propuas</t>
  </si>
  <si>
    <t>Nueva sección</t>
  </si>
  <si>
    <t>Interesado en avances tecnológicos y de innovación</t>
  </si>
  <si>
    <t>No interesado en avances tecnológicos y de innovación</t>
  </si>
  <si>
    <t>Tiene imágenes de muy buena calidad (composición, luz,etc.)</t>
  </si>
  <si>
    <t>Tiene imágenes de calidad alta calidad</t>
  </si>
  <si>
    <t>Tiene imágenes de alta calidad</t>
  </si>
  <si>
    <t>Tiene imágenes de calidad</t>
  </si>
  <si>
    <t>No tiene imágenes de calidad</t>
  </si>
  <si>
    <t>Realiza reviews de tecnología</t>
  </si>
  <si>
    <t>No realiza reviews de tecnología</t>
  </si>
  <si>
    <t>Tiene una cámara profesional</t>
  </si>
  <si>
    <t>Tiene una cámara semi profesional</t>
  </si>
  <si>
    <t>No tiene cámara (ni profesional o semi profesional)</t>
  </si>
  <si>
    <t>No tiene una cámara (ni profesional o semi profesional)</t>
  </si>
  <si>
    <t>No tiene cámara fotográfica</t>
  </si>
  <si>
    <t>Interesado en la tecnología de los productos electrónicos y gadgets</t>
  </si>
  <si>
    <t>No está interesado en la tecnología de los productos electrónicos</t>
  </si>
  <si>
    <t>Sabe utilizar una cámara profesional (tiene las mismas o características similares de los Alpha Partners)</t>
  </si>
  <si>
    <t>Sabe utilizar una cámara profesional</t>
  </si>
  <si>
    <t>Sabe utilizar una cámara semi profesional</t>
  </si>
  <si>
    <t>No sabe usar una cámara semi o profesional</t>
  </si>
  <si>
    <t>Tecnología</t>
  </si>
  <si>
    <t>Digital Image</t>
  </si>
  <si>
    <t>*El número obtenido por categoría deberá ser llenado en la pestaña i.influencer</t>
  </si>
  <si>
    <r>
      <t>Esta herramienta se desarrolló para categorizar a los influencers en redes sociales que están interesados en una o varias categorías de Sony Electronics.
Para realizar una clasificación objetiva se debe considerar los siguientes parámetros, calificados en semáforo</t>
    </r>
    <r>
      <rPr>
        <b/>
        <sz val="9"/>
        <color theme="1"/>
        <rFont val="SST"/>
        <family val="2"/>
      </rPr>
      <t xml:space="preserve"> (mientras más rubros cubra, más apegado a la calificación estará):</t>
    </r>
  </si>
  <si>
    <t xml:space="preserve">Román, ahora que veo todo junto noté el porqué de las 5 categorías, ya lo ajusté. </t>
  </si>
  <si>
    <t>Tipo de Influencer</t>
  </si>
  <si>
    <t>Actividad</t>
  </si>
  <si>
    <t>Categoría</t>
  </si>
  <si>
    <t>Entretenimiento</t>
  </si>
  <si>
    <t>DI</t>
  </si>
  <si>
    <t>Headphones/Personal Audio</t>
  </si>
  <si>
    <t>HA</t>
  </si>
  <si>
    <t>TVCD/HAS</t>
  </si>
  <si>
    <t>Coeficiente de Pearson - 1000 Iteraciones (Promedio)</t>
  </si>
  <si>
    <t>PROMEDIO</t>
  </si>
  <si>
    <t>Sony Fan</t>
  </si>
  <si>
    <t>Actor</t>
  </si>
  <si>
    <t>A</t>
  </si>
  <si>
    <t>Technology</t>
  </si>
  <si>
    <t>Photography</t>
  </si>
  <si>
    <t>Movies &amp; TV</t>
  </si>
  <si>
    <t>Sony Friend</t>
  </si>
  <si>
    <t>Conductor de TV</t>
  </si>
  <si>
    <t>AA</t>
  </si>
  <si>
    <t>Design</t>
  </si>
  <si>
    <t>Entertainment</t>
  </si>
  <si>
    <t>Sports</t>
  </si>
  <si>
    <t>Eventual</t>
  </si>
  <si>
    <t>Deportista</t>
  </si>
  <si>
    <t>AAA</t>
  </si>
  <si>
    <t>Technology &amp; Science</t>
  </si>
  <si>
    <t>Music</t>
  </si>
  <si>
    <t>Life &amp; Style</t>
  </si>
  <si>
    <t>Home &amp; Garden</t>
  </si>
  <si>
    <t>Estacional</t>
  </si>
  <si>
    <t>Estilo de Vida</t>
  </si>
  <si>
    <t>B</t>
  </si>
  <si>
    <t>Art &amp; Design</t>
  </si>
  <si>
    <t>Beauty &amp; Fashion</t>
  </si>
  <si>
    <t>Children &amp; Family</t>
  </si>
  <si>
    <t>Fitness</t>
  </si>
  <si>
    <t>C</t>
  </si>
  <si>
    <t>TV</t>
  </si>
  <si>
    <t>Fotógrafo</t>
  </si>
  <si>
    <t>Travel &amp; Tourism</t>
  </si>
  <si>
    <t>General</t>
  </si>
  <si>
    <t>Futbolista</t>
  </si>
  <si>
    <t>Books &amp; Literature</t>
  </si>
  <si>
    <t>Games</t>
  </si>
  <si>
    <t>Locutor</t>
  </si>
  <si>
    <t>Mascota</t>
  </si>
  <si>
    <t>Runner</t>
  </si>
  <si>
    <t>Periodista</t>
  </si>
  <si>
    <t>Especialidades</t>
  </si>
  <si>
    <t>Promedio</t>
  </si>
  <si>
    <t>Límite Inferior</t>
  </si>
  <si>
    <t>Límite Superior</t>
  </si>
  <si>
    <t>Música</t>
  </si>
  <si>
    <t>Autos</t>
  </si>
  <si>
    <t>Couch</t>
  </si>
  <si>
    <t>Deporte</t>
  </si>
  <si>
    <t>Deporte Extremo</t>
  </si>
  <si>
    <t>Espectáculos</t>
  </si>
  <si>
    <t>Moda</t>
  </si>
  <si>
    <t>Filosofía de Vida</t>
  </si>
  <si>
    <t>Futbol</t>
  </si>
  <si>
    <t>Mommy</t>
  </si>
  <si>
    <t>Skateboard</t>
  </si>
  <si>
    <t>Viajes</t>
  </si>
  <si>
    <t>Cine</t>
  </si>
  <si>
    <t>Agregar</t>
  </si>
  <si>
    <t>Geek</t>
  </si>
  <si>
    <t>Make Up</t>
  </si>
  <si>
    <t>Actividad Influencer</t>
  </si>
  <si>
    <t>Actriz</t>
  </si>
  <si>
    <t>Alpha Partner</t>
  </si>
  <si>
    <t>Blogger</t>
  </si>
  <si>
    <t>Conductor</t>
  </si>
  <si>
    <t>Influencer</t>
  </si>
  <si>
    <t>Modelo</t>
  </si>
  <si>
    <t>Músico</t>
  </si>
  <si>
    <t>Youtuber</t>
  </si>
  <si>
    <t>País</t>
  </si>
  <si>
    <t>Principal Red Social</t>
  </si>
  <si>
    <t>Followers</t>
  </si>
  <si>
    <t>ER</t>
  </si>
  <si>
    <t>Blogger/Influencer/Periodista</t>
  </si>
  <si>
    <t>Especialidad 1</t>
  </si>
  <si>
    <t>Especialidad 2</t>
  </si>
  <si>
    <t>eigen.PCA_Tec</t>
  </si>
  <si>
    <t>eigen.PCA_Di</t>
  </si>
  <si>
    <t>eigen.PCA_Hp/Pa</t>
  </si>
  <si>
    <t>eigen.PCA_Has</t>
  </si>
  <si>
    <t>eigen.PCA_Tvcd</t>
  </si>
  <si>
    <t>eigen.Total</t>
  </si>
  <si>
    <t>eigen.VAR[X]</t>
  </si>
  <si>
    <t xml:space="preserve">Total </t>
  </si>
  <si>
    <t>eigen.Lower.bound</t>
  </si>
  <si>
    <t>Promedio - Actividad</t>
  </si>
  <si>
    <t>eigen.Upper.bound</t>
  </si>
  <si>
    <t>Promedio - Especialidades</t>
  </si>
  <si>
    <t>Promedio - Especialidad 2</t>
  </si>
  <si>
    <t>Promedio General</t>
  </si>
  <si>
    <t>Promedio Mayor</t>
  </si>
  <si>
    <t>eigen.VF[X][ANTES LLAMADA ITZEL]</t>
  </si>
  <si>
    <t>Valor[X]-Error+VAR+CI94</t>
  </si>
  <si>
    <t>eigen.Puntaje</t>
  </si>
  <si>
    <t>eigen.Categoría [ANTES LLAMADA ITZEL]</t>
  </si>
  <si>
    <t>PUNTAJE [ANTES LLAMADA ITZEL]</t>
  </si>
  <si>
    <t>NUEVA CATEGORÍA</t>
  </si>
  <si>
    <t>CATEGORÍA ANTERIOR [COMPARATIVO]</t>
  </si>
  <si>
    <t>PUNTAJE [DESPUÉS LLAMADA ITZEL]</t>
  </si>
  <si>
    <t>CATEGORÍA [DESPUÉS LLAMADA ITZEL]</t>
  </si>
  <si>
    <t>COMENTARIO COMPARATIVO CATEGORÍA</t>
  </si>
  <si>
    <t>Comentarios Itzel [Numérico]</t>
  </si>
  <si>
    <t>LAST CONFIDENCE INTERVAL [CI]</t>
  </si>
  <si>
    <t>NEW CONFIDENCE INTERVAL [CI]</t>
  </si>
  <si>
    <t>Argentina</t>
  </si>
  <si>
    <t>Instagram</t>
  </si>
  <si>
    <t>Agustín Eme</t>
  </si>
  <si>
    <t>NO ES NECESARIO MODIFICAR</t>
  </si>
  <si>
    <t>Augusto Finocchiaro</t>
  </si>
  <si>
    <t>DISMINUYÓ</t>
  </si>
  <si>
    <t>Baltazar Christensen</t>
  </si>
  <si>
    <t>Fede Porras</t>
  </si>
  <si>
    <t>SUBIÓ</t>
  </si>
  <si>
    <t>Fer Carolei</t>
  </si>
  <si>
    <t>Flor Barbeira</t>
  </si>
  <si>
    <t>Franchubavio</t>
  </si>
  <si>
    <t>Youtube</t>
  </si>
  <si>
    <t>Lucas Baini</t>
  </si>
  <si>
    <t>Manu Pozzi</t>
  </si>
  <si>
    <t>Marelissa Him</t>
  </si>
  <si>
    <t>Mauro Albornoz</t>
  </si>
  <si>
    <t>Maximiliano Fanelli</t>
  </si>
  <si>
    <t>Mia Martinez</t>
  </si>
  <si>
    <t>Yanina Cheisa</t>
  </si>
  <si>
    <t>Panamá</t>
  </si>
  <si>
    <t>Alex Medela</t>
  </si>
  <si>
    <t>Luigi Palacios</t>
  </si>
  <si>
    <t>Estilo de vida</t>
  </si>
  <si>
    <t>Sheldry Saez</t>
  </si>
  <si>
    <t>Stevens Joseph</t>
  </si>
  <si>
    <t>Tony Sano</t>
  </si>
  <si>
    <t>Perú</t>
  </si>
  <si>
    <t>Arturo Goga</t>
  </si>
  <si>
    <t>Fotografía</t>
  </si>
  <si>
    <t>Phillip Chu Joy</t>
  </si>
  <si>
    <t>Rafa Bertorini</t>
  </si>
  <si>
    <t>YouTube</t>
  </si>
  <si>
    <t>Tekibocas</t>
  </si>
  <si>
    <t>Chile</t>
  </si>
  <si>
    <t>Anaís Arika</t>
  </si>
  <si>
    <t>Cristian de la Fuente</t>
  </si>
  <si>
    <t>Arturo Vidal</t>
  </si>
  <si>
    <t>Mauricio Narea</t>
  </si>
  <si>
    <t>Rodrigo Moraga</t>
  </si>
  <si>
    <t>Colombia</t>
  </si>
  <si>
    <t>Valdedrama</t>
  </si>
  <si>
    <t>NA</t>
  </si>
  <si>
    <t>Ecuador</t>
  </si>
  <si>
    <t>Max Meitzner</t>
  </si>
  <si>
    <t>México</t>
  </si>
  <si>
    <t>Ana Jimena Villanueva</t>
  </si>
  <si>
    <t>Andrés Neshudo</t>
  </si>
  <si>
    <t>***OK***</t>
  </si>
  <si>
    <t>Aristeo Cazares</t>
  </si>
  <si>
    <t>Armando Ubeda</t>
  </si>
  <si>
    <t>Aura López</t>
  </si>
  <si>
    <t>BRCDE</t>
  </si>
  <si>
    <t>Carlos Vassan</t>
  </si>
  <si>
    <t>3,65%</t>
  </si>
  <si>
    <t>Chuy Almada</t>
  </si>
  <si>
    <t>Daniela Fainus</t>
  </si>
  <si>
    <t>Daniela Peña</t>
  </si>
  <si>
    <t>DepaDSoltera</t>
  </si>
  <si>
    <t>Belleza</t>
  </si>
  <si>
    <t>Edo Wilhelm</t>
  </si>
  <si>
    <t>Elias Cervantes</t>
  </si>
  <si>
    <t>Facundo</t>
  </si>
  <si>
    <t>Comediante</t>
  </si>
  <si>
    <t>HollyRadio</t>
  </si>
  <si>
    <t>Isa Marcial</t>
  </si>
  <si>
    <t>Outlier</t>
  </si>
  <si>
    <t>Jannette Chao</t>
  </si>
  <si>
    <t>Javier Vazquez</t>
  </si>
  <si>
    <t>Jen Cabildo</t>
  </si>
  <si>
    <t>José Pablo Minor</t>
  </si>
  <si>
    <t>Jovan Renard</t>
  </si>
  <si>
    <t>Leopoldo Dubuc</t>
  </si>
  <si>
    <t>Luis GyG</t>
  </si>
  <si>
    <t xml:space="preserve">Majo Castro </t>
  </si>
  <si>
    <t>Majo Montemayor</t>
  </si>
  <si>
    <t>Mariel de Viaje</t>
  </si>
  <si>
    <t>Maximiliano Villegas</t>
  </si>
  <si>
    <t>Michelle de Ita</t>
  </si>
  <si>
    <t>Mike García</t>
  </si>
  <si>
    <t>Mr Mx Tech</t>
  </si>
  <si>
    <t>Pablo Gil</t>
  </si>
  <si>
    <t>Paco Díaz</t>
  </si>
  <si>
    <t>Pierre</t>
  </si>
  <si>
    <t>Run Chavoruco Run</t>
  </si>
  <si>
    <t>Rommel Pacheco</t>
  </si>
  <si>
    <t>Sofía Berwig</t>
  </si>
  <si>
    <t>Tech santos</t>
  </si>
  <si>
    <t>The Urban Beauty</t>
  </si>
  <si>
    <t>Tomala Barbón</t>
  </si>
  <si>
    <t>Val Gutierrez</t>
  </si>
  <si>
    <t>Val Sicilia</t>
  </si>
  <si>
    <t>Wera Kuri</t>
  </si>
  <si>
    <t>Twitter</t>
  </si>
  <si>
    <t>Wikichava</t>
  </si>
  <si>
    <t>Zoe Water</t>
  </si>
  <si>
    <t>Marca</t>
  </si>
  <si>
    <t>Respuesta</t>
  </si>
  <si>
    <t>¿Por qué los puntajes varían? Ej. Una categoría que está en 3 puede tener puntaje de 0.41 o 0.43, etc.</t>
  </si>
  <si>
    <t>Los puntajes varian porque aún cuando una categoría puede tener el mismo valor de 3, el influencer tiene diferentes especialidades y número de followers que  también se encuentran dentro de las variables que se toman en cuenta para efectos de la clasificación y asignación de puntajes. Por otra parte dentro de la metodología, lo que se hace con el modelo es tomar los valores (de aquellos que tienen analytics) y mapearlos a Sony, con los que no, únicamente hacemos una clasificación basada en datos existentes. (***Se toma en cuenta la varianza y se busca evitar necesariamente el "overfitting" del modelo)</t>
  </si>
  <si>
    <t>Hay especialidades que no me marca puntaje. Supongo que porque son nuevas. ¿Cuál sería el número idea de categorías podemos tener? Porque lo que podríamos hacer es unir algunas que tengan carácterísticas similares, como moda, maquillaje y estilo de vida.</t>
  </si>
  <si>
    <t>Lo que vamos a considerar para el total de la categoría es:</t>
  </si>
  <si>
    <t>OK</t>
  </si>
  <si>
    <t>Sí se está considerando</t>
  </si>
  <si>
    <t>Categorías de Sony</t>
  </si>
  <si>
    <t>Pendiente de considerar</t>
  </si>
  <si>
    <t xml:space="preserve">¿Por qué si puse 4 a un influencer y a otro 3 de la misma categoría de Sony, el 3 tiene mayor puntaje? Hay que checar. </t>
  </si>
  <si>
    <t>En algunas categorías marca -0.08212, por ejemplo. Si es negativo no impacta en el puntaje final, no sería mejor dejarlo en 0?</t>
  </si>
  <si>
    <t>Sí, en definitiva si impacta el hecho de tener un número negativo al puntaje final. La opción de dejarlo en 0 es hasta cierto punto viable (pero no se garantiza cosistencia en el tiempo). Porque en este caso, estamos pasando por alto un valor sugerido arrojado por el modelo, y al cambiarlo se introduce subjectividad y se amplia el grado de incertidumbre de los datos.</t>
  </si>
  <si>
    <t xml:space="preserve">Te paso el analytics de Isa, para sacar la parte de la audiencia, él debe ser AAA. </t>
  </si>
  <si>
    <r>
      <t>Isa y algunos influencers más (</t>
    </r>
    <r>
      <rPr>
        <b/>
        <sz val="11"/>
        <color theme="1"/>
        <rFont val="Calibri"/>
        <family val="2"/>
        <scheme val="minor"/>
      </rPr>
      <t>necesitamos considerarlos como outliers dado la importancia que tienen para la cuenta, lo que aportan, la calidad de los post y el efecto que éste puede tener a largo plazo como tal)</t>
    </r>
  </si>
  <si>
    <t>Prioridades para Sony:</t>
  </si>
  <si>
    <t>Sí  se está considerando (únicamente falta ajustar los outliers para que se perciba esa uniformidad en la información)</t>
  </si>
  <si>
    <t xml:space="preserve">Los de tecnología están entre A y AAA. </t>
  </si>
  <si>
    <t>Se están ajustando</t>
  </si>
  <si>
    <t>***</t>
  </si>
  <si>
    <t>Tecnología es un plus que se le otorga a Sony (para todos los influencers)</t>
  </si>
  <si>
    <t>Los que son 0, se quedan en 0 y no se mueven porque no construyen, pero tampoco se busca que te quiten puntaje</t>
  </si>
  <si>
    <t>Isa Marcial, Fede Ini, Suprapixel --&gt; AAA outliers</t>
  </si>
  <si>
    <t>Resto de tecnología --&gt;</t>
  </si>
  <si>
    <t>Grand Total</t>
  </si>
  <si>
    <t>Row Labels</t>
  </si>
  <si>
    <t>Count of Influencer</t>
  </si>
  <si>
    <t>(All)</t>
  </si>
  <si>
    <t>Sum of PUNTAJE [DESPUÉS LLAMADA ITZEL]</t>
  </si>
  <si>
    <t xml:space="preserve"> Followers</t>
  </si>
  <si>
    <t xml:space="preserve"> ER</t>
  </si>
  <si>
    <t>Bajó muchísimo se puede quedar en A o B?</t>
  </si>
  <si>
    <t>AA, por la construcción de categorías</t>
  </si>
  <si>
    <t>bajó muchísimo se puede en B?</t>
  </si>
  <si>
    <t xml:space="preserve">B. Los C cuando no construyan nada en las categorías; o que construya bien en una y en las demás nada. </t>
  </si>
  <si>
    <t>AA, por su construcción de categoría y alcance</t>
  </si>
  <si>
    <t>A, por la construcción de categorías</t>
  </si>
  <si>
    <t>¿Por qué de C saltó a A?</t>
  </si>
  <si>
    <t>Bajó muchísimo, por su construcción tendría que estar en A</t>
  </si>
  <si>
    <t>Brenda Gil</t>
  </si>
  <si>
    <t>Claudia Cano</t>
  </si>
  <si>
    <t>Tecno Review</t>
  </si>
  <si>
    <t>rCor</t>
  </si>
  <si>
    <t>ROC</t>
  </si>
  <si>
    <t>Conv</t>
  </si>
  <si>
    <t>performance</t>
  </si>
  <si>
    <t>et</t>
  </si>
  <si>
    <t>25.741 [ms]</t>
  </si>
  <si>
    <t>22.834 [ms]</t>
  </si>
  <si>
    <t>21.845 [ms]</t>
  </si>
  <si>
    <t>[C],[0.85]</t>
  </si>
  <si>
    <t>[AA],[1.05]</t>
  </si>
  <si>
    <t>moving_range_suggestion</t>
  </si>
  <si>
    <t>[A],[0.95]</t>
  </si>
  <si>
    <t>eigen.Score</t>
  </si>
  <si>
    <t>eigen.Category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</si>
</sst>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00000"/>
    <numFmt numFmtId="165" formatCode="0.0000000"/>
    <numFmt numFmtId="166" formatCode="0.00000"/>
    <numFmt numFmtId="167" formatCode="0.0000"/>
    <numFmt numFmtId="168" formatCode="0.00000000"/>
    <numFmt numFmtId="169" formatCode="_-* #,##0_-;\-* #,##0_-;_-* &quot;-&quot;??_-;_-@_-"/>
  </numFmts>
  <fonts count="18">
    <font>
      <sz val="11"/>
      <color theme="1"/>
      <name val="Calibri"/>
      <family val="2"/>
      <scheme val="minor"/>
    </font>
    <font>
      <b/>
      <sz val="11"/>
      <color theme="1"/>
      <name val="Calibri"/>
      <family val="2"/>
      <scheme val="minor"/>
    </font>
    <font>
      <sz val="9"/>
      <color theme="1"/>
      <name val="SST"/>
      <family val="2"/>
    </font>
    <font>
      <sz val="9"/>
      <color theme="0"/>
      <name val="SST"/>
      <family val="2"/>
    </font>
    <font>
      <b/>
      <sz val="9"/>
      <color theme="1"/>
      <name val="SST"/>
      <family val="2"/>
    </font>
    <font>
      <b/>
      <sz val="10"/>
      <color theme="1"/>
      <name val="Segoe UI Light"/>
      <family val="2"/>
    </font>
    <font>
      <sz val="11"/>
      <color theme="1"/>
      <name val="Segoe UI Light"/>
      <family val="2"/>
    </font>
    <font>
      <sz val="12"/>
      <color theme="1"/>
      <name val="Segoe UI Light"/>
      <family val="2"/>
    </font>
    <font>
      <b/>
      <sz val="11"/>
      <color theme="1"/>
      <name val="Segoe UI Light"/>
      <family val="2"/>
    </font>
    <font>
      <sz val="11"/>
      <color theme="0"/>
      <name val="Segoe UI Light"/>
      <family val="2"/>
    </font>
    <font>
      <b/>
      <sz val="10"/>
      <color theme="0"/>
      <name val="SST"/>
      <family val="2"/>
    </font>
    <font>
      <sz val="11"/>
      <color theme="1"/>
      <name val="SST"/>
      <family val="2"/>
    </font>
    <font>
      <u/>
      <sz val="11"/>
      <color theme="10"/>
      <name val="Calibri"/>
      <family val="2"/>
      <scheme val="minor"/>
    </font>
    <font>
      <sz val="11"/>
      <color rgb="FF000000"/>
      <name val="SST"/>
      <family val="2"/>
    </font>
    <font>
      <sz val="10"/>
      <color rgb="FF000000"/>
      <name val="Arial"/>
      <family val="2"/>
    </font>
    <font>
      <sz val="11"/>
      <color rgb="FF000000"/>
      <name val="Arial"/>
      <family val="2"/>
    </font>
    <font>
      <u/>
      <sz val="11"/>
      <color rgb="FF0563C1"/>
      <name val="Calibri"/>
      <family val="2"/>
    </font>
    <font>
      <sz val="11"/>
      <color rgb="FF000000"/>
      <name val="Calibri"/>
      <family val="2"/>
      <scheme val="minor"/>
    </font>
  </fonts>
  <fills count="23">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0" tint="-0.249977111117893"/>
        <bgColor indexed="64"/>
      </patternFill>
    </fill>
    <fill>
      <patternFill patternType="solid">
        <fgColor rgb="FF002060"/>
        <bgColor indexed="64"/>
      </patternFill>
    </fill>
    <fill>
      <patternFill patternType="solid">
        <fgColor rgb="FF6699FF"/>
        <bgColor indexed="64"/>
      </patternFill>
    </fill>
    <fill>
      <patternFill patternType="solid">
        <fgColor theme="1"/>
        <bgColor theme="1"/>
      </patternFill>
    </fill>
    <fill>
      <patternFill patternType="solid">
        <fgColor theme="3" tint="0.39997558519241921"/>
        <bgColor indexed="64"/>
      </patternFill>
    </fill>
    <fill>
      <patternFill patternType="solid">
        <fgColor theme="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3" tint="0.79998168889431442"/>
        <bgColor indexed="64"/>
      </patternFill>
    </fill>
    <fill>
      <patternFill patternType="solid">
        <fgColor rgb="FF00B0F0"/>
        <bgColor indexed="64"/>
      </patternFill>
    </fill>
    <fill>
      <patternFill patternType="solid">
        <fgColor theme="4" tint="0.59999389629810485"/>
        <bgColor indexed="64"/>
      </patternFill>
    </fill>
    <fill>
      <patternFill patternType="solid">
        <fgColor rgb="FFFFFFFF"/>
        <bgColor rgb="FF000000"/>
      </patternFill>
    </fill>
    <fill>
      <patternFill patternType="solid">
        <fgColor rgb="FFFFFF00"/>
        <bgColor rgb="FF000000"/>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3">
    <xf numFmtId="0" fontId="0" fillId="0" borderId="0"/>
    <xf numFmtId="0" fontId="12" fillId="0" borderId="0" applyNumberFormat="0" applyFill="0" applyBorder="0" applyAlignment="0" applyProtection="0"/>
    <xf numFmtId="0" fontId="14" fillId="0" borderId="0"/>
  </cellStyleXfs>
  <cellXfs count="159">
    <xf numFmtId="0" fontId="0" fillId="0" borderId="0" xfId="0"/>
    <xf numFmtId="0" fontId="0" fillId="2" borderId="0" xfId="0" applyFill="1"/>
    <xf numFmtId="0" fontId="2" fillId="2" borderId="0" xfId="0" applyFont="1" applyFill="1"/>
    <xf numFmtId="0" fontId="2" fillId="0" borderId="1" xfId="0" applyFont="1" applyFill="1" applyBorder="1" applyAlignment="1">
      <alignment wrapText="1"/>
    </xf>
    <xf numFmtId="0" fontId="2" fillId="3" borderId="1" xfId="0" applyFont="1" applyFill="1" applyBorder="1" applyAlignment="1">
      <alignment wrapText="1"/>
    </xf>
    <xf numFmtId="0" fontId="2" fillId="4" borderId="2" xfId="0" applyFont="1" applyFill="1" applyBorder="1" applyAlignment="1">
      <alignment wrapText="1"/>
    </xf>
    <xf numFmtId="0" fontId="2" fillId="5" borderId="2" xfId="0" applyFont="1" applyFill="1" applyBorder="1" applyAlignment="1">
      <alignment wrapText="1"/>
    </xf>
    <xf numFmtId="0" fontId="2" fillId="6" borderId="3" xfId="0" applyFont="1" applyFill="1" applyBorder="1" applyAlignment="1">
      <alignment wrapText="1"/>
    </xf>
    <xf numFmtId="0" fontId="3" fillId="7" borderId="4" xfId="0" applyFont="1" applyFill="1" applyBorder="1"/>
    <xf numFmtId="0" fontId="3" fillId="7" borderId="1" xfId="0" applyFont="1" applyFill="1" applyBorder="1"/>
    <xf numFmtId="0" fontId="2" fillId="4" borderId="0" xfId="0" applyFont="1" applyFill="1" applyAlignment="1">
      <alignment wrapText="1"/>
    </xf>
    <xf numFmtId="0" fontId="0" fillId="0" borderId="0" xfId="0" applyFill="1"/>
    <xf numFmtId="0" fontId="2" fillId="4" borderId="0" xfId="0" applyFont="1" applyFill="1"/>
    <xf numFmtId="0" fontId="2" fillId="2" borderId="0" xfId="0" applyFont="1" applyFill="1" applyBorder="1"/>
    <xf numFmtId="0" fontId="2" fillId="4" borderId="1" xfId="0" applyFont="1" applyFill="1" applyBorder="1" applyAlignment="1">
      <alignment wrapText="1"/>
    </xf>
    <xf numFmtId="0" fontId="2" fillId="5" borderId="1" xfId="0" applyFont="1" applyFill="1" applyBorder="1" applyAlignment="1">
      <alignment wrapText="1"/>
    </xf>
    <xf numFmtId="0" fontId="2" fillId="6" borderId="5" xfId="0" applyFont="1" applyFill="1" applyBorder="1" applyAlignment="1">
      <alignment wrapText="1"/>
    </xf>
    <xf numFmtId="0" fontId="2" fillId="2" borderId="0" xfId="0" applyFont="1" applyFill="1" applyBorder="1" applyAlignment="1">
      <alignment wrapText="1"/>
    </xf>
    <xf numFmtId="0" fontId="3" fillId="8" borderId="1" xfId="0" applyFont="1" applyFill="1" applyBorder="1" applyAlignment="1">
      <alignment wrapText="1"/>
    </xf>
    <xf numFmtId="0" fontId="2" fillId="2" borderId="1" xfId="0" applyFont="1" applyFill="1" applyBorder="1" applyAlignment="1">
      <alignment wrapText="1"/>
    </xf>
    <xf numFmtId="0" fontId="5" fillId="2" borderId="0" xfId="0" applyFont="1" applyFill="1"/>
    <xf numFmtId="0" fontId="5" fillId="9" borderId="1" xfId="0" applyFont="1" applyFill="1" applyBorder="1"/>
    <xf numFmtId="0" fontId="5" fillId="9" borderId="1" xfId="0" applyFont="1" applyFill="1" applyBorder="1" applyAlignment="1">
      <alignment horizontal="right"/>
    </xf>
    <xf numFmtId="0" fontId="5" fillId="9" borderId="0" xfId="0" applyFont="1" applyFill="1" applyBorder="1" applyAlignment="1">
      <alignment horizontal="right"/>
    </xf>
    <xf numFmtId="0" fontId="5" fillId="9" borderId="0" xfId="0" applyFont="1" applyFill="1"/>
    <xf numFmtId="0" fontId="5" fillId="9" borderId="0" xfId="0" applyFont="1" applyFill="1" applyBorder="1"/>
    <xf numFmtId="0" fontId="6" fillId="0" borderId="0" xfId="0" applyFont="1"/>
    <xf numFmtId="0" fontId="7" fillId="0" borderId="1" xfId="0" applyFont="1" applyBorder="1"/>
    <xf numFmtId="164" fontId="7" fillId="0" borderId="1" xfId="0" applyNumberFormat="1" applyFont="1" applyBorder="1"/>
    <xf numFmtId="164" fontId="7" fillId="4" borderId="5" xfId="0" applyNumberFormat="1" applyFont="1" applyFill="1" applyBorder="1"/>
    <xf numFmtId="164" fontId="7" fillId="0" borderId="4" xfId="0" applyNumberFormat="1" applyFont="1" applyBorder="1"/>
    <xf numFmtId="165" fontId="7" fillId="4" borderId="4" xfId="0" applyNumberFormat="1" applyFont="1" applyFill="1" applyBorder="1"/>
    <xf numFmtId="164" fontId="7" fillId="4" borderId="4" xfId="0" applyNumberFormat="1" applyFont="1" applyFill="1" applyBorder="1"/>
    <xf numFmtId="164" fontId="7" fillId="4" borderId="1" xfId="0" applyNumberFormat="1" applyFont="1" applyFill="1" applyBorder="1"/>
    <xf numFmtId="164" fontId="7" fillId="0" borderId="5" xfId="0" applyNumberFormat="1" applyFont="1" applyBorder="1"/>
    <xf numFmtId="0" fontId="0" fillId="0" borderId="1" xfId="0" applyBorder="1"/>
    <xf numFmtId="0" fontId="6" fillId="4" borderId="0" xfId="0" applyFont="1" applyFill="1"/>
    <xf numFmtId="164" fontId="7" fillId="0" borderId="1" xfId="0" applyNumberFormat="1" applyFont="1" applyFill="1" applyBorder="1"/>
    <xf numFmtId="164" fontId="7" fillId="0" borderId="5" xfId="0" applyNumberFormat="1" applyFont="1" applyFill="1" applyBorder="1"/>
    <xf numFmtId="164" fontId="7" fillId="0" borderId="0" xfId="0" applyNumberFormat="1" applyFont="1" applyBorder="1"/>
    <xf numFmtId="0" fontId="8" fillId="0" borderId="0" xfId="0" applyFont="1" applyBorder="1"/>
    <xf numFmtId="0" fontId="9" fillId="0" borderId="0" xfId="0" applyFont="1" applyFill="1" applyBorder="1" applyAlignment="1"/>
    <xf numFmtId="0" fontId="6" fillId="0" borderId="0" xfId="0" applyFont="1" applyBorder="1"/>
    <xf numFmtId="166" fontId="6" fillId="0" borderId="0" xfId="0" applyNumberFormat="1" applyFont="1" applyBorder="1"/>
    <xf numFmtId="0" fontId="6" fillId="0" borderId="0" xfId="0" applyFont="1" applyFill="1" applyBorder="1" applyAlignment="1"/>
    <xf numFmtId="17" fontId="6" fillId="0" borderId="0" xfId="0" applyNumberFormat="1" applyFont="1" applyFill="1" applyBorder="1" applyAlignment="1"/>
    <xf numFmtId="16" fontId="6" fillId="0" borderId="0" xfId="0" applyNumberFormat="1" applyFont="1" applyFill="1" applyBorder="1" applyAlignment="1"/>
    <xf numFmtId="0" fontId="9" fillId="10" borderId="0" xfId="0" applyFont="1" applyFill="1" applyBorder="1" applyAlignment="1"/>
    <xf numFmtId="0" fontId="6" fillId="0" borderId="1" xfId="0" applyFont="1" applyBorder="1" applyAlignment="1"/>
    <xf numFmtId="0" fontId="6" fillId="0" borderId="0" xfId="0" applyFont="1" applyFill="1" applyBorder="1"/>
    <xf numFmtId="166" fontId="6" fillId="0" borderId="0" xfId="0" applyNumberFormat="1" applyFont="1"/>
    <xf numFmtId="166" fontId="6" fillId="0" borderId="0" xfId="0" applyNumberFormat="1" applyFont="1" applyFill="1" applyBorder="1"/>
    <xf numFmtId="167" fontId="6" fillId="0" borderId="0" xfId="0" applyNumberFormat="1" applyFont="1"/>
    <xf numFmtId="0" fontId="6" fillId="4" borderId="0" xfId="0" applyFont="1" applyFill="1" applyBorder="1"/>
    <xf numFmtId="167" fontId="8" fillId="11" borderId="0" xfId="0" applyNumberFormat="1" applyFont="1" applyFill="1"/>
    <xf numFmtId="0" fontId="0" fillId="4" borderId="0" xfId="0" applyFill="1"/>
    <xf numFmtId="0" fontId="8" fillId="11" borderId="0" xfId="0" applyFont="1" applyFill="1"/>
    <xf numFmtId="0" fontId="10" fillId="12" borderId="1" xfId="0" applyFont="1" applyFill="1" applyBorder="1" applyAlignment="1">
      <alignment horizontal="center" vertical="center"/>
    </xf>
    <xf numFmtId="0" fontId="10" fillId="6" borderId="1" xfId="0" applyFont="1" applyFill="1" applyBorder="1" applyAlignment="1">
      <alignment horizontal="center" vertical="center"/>
    </xf>
    <xf numFmtId="0" fontId="0" fillId="0" borderId="1" xfId="0" applyBorder="1" applyAlignment="1">
      <alignment vertical="center"/>
    </xf>
    <xf numFmtId="0" fontId="11" fillId="2" borderId="1" xfId="0" applyFont="1" applyFill="1" applyBorder="1" applyAlignment="1"/>
    <xf numFmtId="0" fontId="12" fillId="2" borderId="1" xfId="1" applyFill="1" applyBorder="1" applyAlignment="1"/>
    <xf numFmtId="3" fontId="11" fillId="2" borderId="1" xfId="0" applyNumberFormat="1" applyFont="1" applyFill="1" applyBorder="1" applyAlignment="1"/>
    <xf numFmtId="10" fontId="11" fillId="2" borderId="1" xfId="0" applyNumberFormat="1" applyFont="1" applyFill="1" applyBorder="1" applyAlignment="1"/>
    <xf numFmtId="0" fontId="11" fillId="4" borderId="1" xfId="0" applyFont="1" applyFill="1" applyBorder="1" applyAlignment="1"/>
    <xf numFmtId="0" fontId="11" fillId="13" borderId="1" xfId="0" applyFont="1" applyFill="1" applyBorder="1" applyAlignment="1"/>
    <xf numFmtId="168" fontId="11" fillId="0" borderId="1" xfId="0" applyNumberFormat="1" applyFont="1" applyFill="1" applyBorder="1" applyAlignment="1">
      <alignment horizontal="right"/>
    </xf>
    <xf numFmtId="0" fontId="11" fillId="14" borderId="1" xfId="0" applyFont="1" applyFill="1" applyBorder="1" applyAlignment="1"/>
    <xf numFmtId="168" fontId="13" fillId="0" borderId="1" xfId="0" applyNumberFormat="1" applyFont="1" applyFill="1" applyBorder="1" applyAlignment="1">
      <alignment horizontal="right"/>
    </xf>
    <xf numFmtId="0" fontId="11" fillId="15" borderId="1" xfId="0" applyFont="1" applyFill="1" applyBorder="1" applyAlignment="1"/>
    <xf numFmtId="168" fontId="11" fillId="4" borderId="1" xfId="0" applyNumberFormat="1" applyFont="1" applyFill="1" applyBorder="1" applyAlignment="1">
      <alignment horizontal="right"/>
    </xf>
    <xf numFmtId="168" fontId="11" fillId="0" borderId="1" xfId="0" applyNumberFormat="1" applyFont="1" applyFill="1" applyBorder="1" applyAlignment="1"/>
    <xf numFmtId="0" fontId="11" fillId="0" borderId="1" xfId="0" applyFont="1" applyFill="1" applyBorder="1" applyAlignment="1"/>
    <xf numFmtId="0" fontId="11" fillId="0" borderId="1" xfId="0" applyFont="1" applyBorder="1" applyAlignment="1"/>
    <xf numFmtId="168" fontId="11" fillId="0" borderId="1" xfId="0" applyNumberFormat="1" applyFont="1" applyBorder="1" applyAlignment="1"/>
    <xf numFmtId="2"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16" borderId="1" xfId="0" applyFont="1" applyFill="1" applyBorder="1" applyAlignment="1">
      <alignment horizontal="center" vertical="center"/>
    </xf>
    <xf numFmtId="0" fontId="0" fillId="0" borderId="1" xfId="0" applyBorder="1" applyAlignment="1"/>
    <xf numFmtId="9" fontId="0" fillId="0" borderId="1" xfId="0" applyNumberFormat="1" applyBorder="1" applyAlignment="1">
      <alignment horizontal="center" vertical="center"/>
    </xf>
    <xf numFmtId="0" fontId="11" fillId="17" borderId="1" xfId="0" applyFont="1" applyFill="1" applyBorder="1" applyAlignment="1">
      <alignment horizontal="center" vertical="center"/>
    </xf>
    <xf numFmtId="0" fontId="11" fillId="18" borderId="1" xfId="0" applyFont="1" applyFill="1" applyBorder="1" applyAlignment="1"/>
    <xf numFmtId="2" fontId="11" fillId="4" borderId="1" xfId="0" applyNumberFormat="1" applyFont="1" applyFill="1" applyBorder="1" applyAlignment="1">
      <alignment horizontal="center" vertical="center"/>
    </xf>
    <xf numFmtId="0" fontId="11" fillId="4" borderId="1" xfId="0" applyFont="1" applyFill="1" applyBorder="1" applyAlignment="1">
      <alignment horizontal="center" vertical="center"/>
    </xf>
    <xf numFmtId="0" fontId="11" fillId="19" borderId="1" xfId="0" applyFont="1" applyFill="1" applyBorder="1" applyAlignment="1">
      <alignment horizontal="center" vertical="center"/>
    </xf>
    <xf numFmtId="0" fontId="11" fillId="11" borderId="1" xfId="0" applyFont="1" applyFill="1" applyBorder="1" applyAlignment="1"/>
    <xf numFmtId="0" fontId="11" fillId="20" borderId="1" xfId="0" applyFont="1" applyFill="1" applyBorder="1" applyAlignment="1"/>
    <xf numFmtId="0" fontId="15" fillId="21" borderId="1" xfId="2" applyFont="1" applyFill="1" applyBorder="1" applyAlignment="1"/>
    <xf numFmtId="0" fontId="13" fillId="0" borderId="1" xfId="0" applyFont="1" applyFill="1" applyBorder="1" applyAlignment="1"/>
    <xf numFmtId="0" fontId="16" fillId="0" borderId="1" xfId="1" applyFont="1" applyFill="1" applyBorder="1" applyAlignment="1"/>
    <xf numFmtId="3" fontId="13" fillId="0" borderId="1" xfId="0" applyNumberFormat="1" applyFont="1" applyFill="1" applyBorder="1" applyAlignment="1"/>
    <xf numFmtId="10" fontId="13" fillId="0" borderId="1" xfId="0" applyNumberFormat="1" applyFont="1" applyFill="1" applyBorder="1" applyAlignment="1"/>
    <xf numFmtId="0" fontId="13" fillId="15" borderId="1" xfId="0" applyFont="1" applyFill="1" applyBorder="1" applyAlignment="1"/>
    <xf numFmtId="0" fontId="13" fillId="14" borderId="1" xfId="0" applyFont="1" applyFill="1" applyBorder="1" applyAlignment="1"/>
    <xf numFmtId="0" fontId="13" fillId="4" borderId="1" xfId="0" applyFont="1" applyFill="1" applyBorder="1" applyAlignment="1"/>
    <xf numFmtId="0" fontId="13" fillId="0" borderId="1" xfId="0" applyFont="1" applyFill="1" applyBorder="1" applyAlignment="1">
      <alignment horizontal="center" vertical="center"/>
    </xf>
    <xf numFmtId="0" fontId="13" fillId="18" borderId="1" xfId="0" applyFont="1" applyFill="1" applyBorder="1" applyAlignment="1"/>
    <xf numFmtId="0" fontId="13" fillId="11" borderId="1" xfId="0" applyFont="1" applyFill="1" applyBorder="1" applyAlignment="1"/>
    <xf numFmtId="168" fontId="11" fillId="4" borderId="1" xfId="0" applyNumberFormat="1" applyFont="1" applyFill="1" applyBorder="1" applyAlignment="1"/>
    <xf numFmtId="168" fontId="13" fillId="4" borderId="1" xfId="0" applyNumberFormat="1" applyFont="1" applyFill="1" applyBorder="1" applyAlignment="1">
      <alignment horizontal="center" vertical="center"/>
    </xf>
    <xf numFmtId="0" fontId="13" fillId="20" borderId="1" xfId="0" applyFont="1" applyFill="1" applyBorder="1" applyAlignment="1"/>
    <xf numFmtId="0" fontId="13" fillId="13" borderId="1" xfId="0" applyFont="1" applyFill="1" applyBorder="1" applyAlignment="1"/>
    <xf numFmtId="0" fontId="13" fillId="22" borderId="1" xfId="0" applyFont="1" applyFill="1" applyBorder="1" applyAlignment="1"/>
    <xf numFmtId="10" fontId="13" fillId="0" borderId="1" xfId="0" applyNumberFormat="1" applyFont="1" applyFill="1" applyBorder="1" applyAlignment="1">
      <alignment horizontal="right"/>
    </xf>
    <xf numFmtId="0" fontId="13" fillId="9" borderId="1" xfId="0" applyFont="1" applyFill="1" applyBorder="1" applyAlignment="1"/>
    <xf numFmtId="0" fontId="13" fillId="4" borderId="1" xfId="0" applyFont="1" applyFill="1" applyBorder="1" applyAlignment="1">
      <alignment horizontal="center" vertical="center"/>
    </xf>
    <xf numFmtId="0" fontId="1" fillId="6" borderId="1" xfId="0" applyFont="1" applyFill="1" applyBorder="1" applyAlignment="1">
      <alignment horizontal="center" vertical="center"/>
    </xf>
    <xf numFmtId="9" fontId="0" fillId="6" borderId="1" xfId="0" applyNumberFormat="1" applyFill="1" applyBorder="1" applyAlignment="1">
      <alignment horizontal="center" vertical="center"/>
    </xf>
    <xf numFmtId="0" fontId="0" fillId="0" borderId="0" xfId="0" applyAlignment="1">
      <alignment wrapText="1"/>
    </xf>
    <xf numFmtId="0" fontId="0" fillId="9" borderId="0" xfId="0" applyFill="1" applyAlignment="1">
      <alignment wrapText="1"/>
    </xf>
    <xf numFmtId="0" fontId="0" fillId="0" borderId="0" xfId="0" pivotButton="1"/>
    <xf numFmtId="0" fontId="0" fillId="0" borderId="0" xfId="0" applyAlignment="1">
      <alignment horizontal="left"/>
    </xf>
    <xf numFmtId="0" fontId="0" fillId="0" borderId="0" xfId="0" applyNumberFormat="1"/>
    <xf numFmtId="0" fontId="11" fillId="2" borderId="1" xfId="0" pivotButton="1" applyFont="1" applyFill="1" applyBorder="1" applyAlignment="1"/>
    <xf numFmtId="0" fontId="12" fillId="2" borderId="1" xfId="1" pivotButton="1" applyFill="1" applyBorder="1" applyAlignment="1"/>
    <xf numFmtId="3" fontId="11" fillId="2" borderId="1" xfId="0" pivotButton="1" applyNumberFormat="1" applyFont="1" applyFill="1" applyBorder="1" applyAlignment="1"/>
    <xf numFmtId="10" fontId="11" fillId="2" borderId="1" xfId="0" pivotButton="1" applyNumberFormat="1" applyFont="1" applyFill="1" applyBorder="1" applyAlignment="1"/>
    <xf numFmtId="10" fontId="0" fillId="0" borderId="0" xfId="0" applyNumberFormat="1"/>
    <xf numFmtId="43" fontId="0" fillId="0" borderId="0" xfId="0" applyNumberFormat="1"/>
    <xf numFmtId="169" fontId="0" fillId="0" borderId="0" xfId="0" applyNumberFormat="1"/>
    <xf numFmtId="3" fontId="0" fillId="0" borderId="0" xfId="0" applyNumberFormat="1"/>
    <xf numFmtId="3" fontId="13" fillId="0" borderId="0" xfId="0" applyNumberFormat="1" applyFont="1" applyFill="1" applyBorder="1" applyAlignment="1"/>
    <xf numFmtId="10" fontId="13" fillId="0" borderId="11" xfId="0" applyNumberFormat="1" applyFont="1" applyFill="1" applyBorder="1" applyAlignment="1"/>
    <xf numFmtId="0" fontId="13" fillId="0" borderId="11" xfId="0" applyFont="1" applyFill="1" applyBorder="1" applyAlignment="1"/>
    <xf numFmtId="0" fontId="11" fillId="13" borderId="11" xfId="0" applyFont="1" applyFill="1" applyBorder="1" applyAlignment="1"/>
    <xf numFmtId="0" fontId="13" fillId="15" borderId="11" xfId="0" applyFont="1" applyFill="1" applyBorder="1" applyAlignment="1"/>
    <xf numFmtId="0" fontId="13" fillId="13" borderId="11" xfId="0" applyFont="1" applyFill="1" applyBorder="1" applyAlignment="1"/>
    <xf numFmtId="168" fontId="13" fillId="0" borderId="11" xfId="0" applyNumberFormat="1" applyFont="1" applyFill="1" applyBorder="1" applyAlignment="1">
      <alignment horizontal="right"/>
    </xf>
    <xf numFmtId="168" fontId="11" fillId="0" borderId="11" xfId="0" applyNumberFormat="1" applyFont="1" applyFill="1" applyBorder="1" applyAlignment="1">
      <alignment horizontal="right"/>
    </xf>
    <xf numFmtId="168" fontId="11" fillId="0" borderId="11" xfId="0" applyNumberFormat="1" applyFont="1" applyFill="1" applyBorder="1" applyAlignment="1"/>
    <xf numFmtId="168" fontId="0" fillId="0" borderId="0" xfId="0" applyNumberFormat="1"/>
    <xf numFmtId="2" fontId="11" fillId="0" borderId="11" xfId="0" applyNumberFormat="1" applyFont="1" applyFill="1" applyBorder="1" applyAlignment="1">
      <alignment horizontal="center" vertical="center"/>
    </xf>
    <xf numFmtId="0" fontId="0" fillId="0" borderId="1" xfId="0" applyFont="1" applyBorder="1" applyAlignment="1">
      <alignment horizontal="center" vertical="center"/>
    </xf>
    <xf numFmtId="3" fontId="0" fillId="0" borderId="1" xfId="0" applyNumberFormat="1" applyFont="1" applyBorder="1" applyAlignment="1">
      <alignment horizontal="center" vertical="center"/>
    </xf>
    <xf numFmtId="10" fontId="17" fillId="0" borderId="1" xfId="0" applyNumberFormat="1" applyFont="1" applyFill="1" applyBorder="1" applyAlignment="1">
      <alignment horizontal="center" vertical="center"/>
    </xf>
    <xf numFmtId="0" fontId="17" fillId="0" borderId="1" xfId="0" applyFont="1" applyFill="1" applyBorder="1" applyAlignment="1">
      <alignment horizontal="center" vertical="center"/>
    </xf>
    <xf numFmtId="0" fontId="0" fillId="13" borderId="1" xfId="0" applyFont="1" applyFill="1" applyBorder="1" applyAlignment="1">
      <alignment horizontal="center" vertical="center"/>
    </xf>
    <xf numFmtId="168" fontId="17" fillId="0" borderId="1" xfId="0" applyNumberFormat="1" applyFont="1" applyFill="1" applyBorder="1" applyAlignment="1">
      <alignment horizontal="center" vertical="center"/>
    </xf>
    <xf numFmtId="168" fontId="0" fillId="0" borderId="1" xfId="0" applyNumberFormat="1" applyFont="1" applyFill="1" applyBorder="1" applyAlignment="1">
      <alignment horizontal="center" vertical="center"/>
    </xf>
    <xf numFmtId="0" fontId="17" fillId="15" borderId="1" xfId="0" applyFont="1" applyFill="1" applyBorder="1" applyAlignment="1">
      <alignment horizontal="center" vertical="center"/>
    </xf>
    <xf numFmtId="0" fontId="17" fillId="13" borderId="1" xfId="0" applyFont="1" applyFill="1" applyBorder="1" applyAlignment="1">
      <alignment horizontal="center" vertical="center"/>
    </xf>
    <xf numFmtId="168" fontId="0" fillId="0" borderId="1" xfId="0" applyNumberFormat="1" applyFont="1" applyBorder="1" applyAlignment="1">
      <alignment horizontal="center" vertical="center"/>
    </xf>
    <xf numFmtId="3" fontId="17" fillId="0" borderId="1" xfId="0" applyNumberFormat="1" applyFont="1" applyFill="1" applyBorder="1" applyAlignment="1">
      <alignment horizontal="center" vertical="center"/>
    </xf>
    <xf numFmtId="0" fontId="10" fillId="6" borderId="11" xfId="0" applyFont="1" applyFill="1" applyBorder="1" applyAlignment="1">
      <alignment horizontal="center" vertical="center"/>
    </xf>
    <xf numFmtId="2" fontId="1" fillId="17" borderId="1" xfId="0" applyNumberFormat="1" applyFont="1" applyFill="1" applyBorder="1" applyAlignment="1">
      <alignment horizontal="center" vertical="center"/>
    </xf>
    <xf numFmtId="0" fontId="1" fillId="17" borderId="1" xfId="0" applyFont="1" applyFill="1" applyBorder="1" applyAlignment="1">
      <alignment horizontal="center" vertical="center"/>
    </xf>
    <xf numFmtId="168" fontId="0" fillId="17" borderId="1" xfId="0" applyNumberFormat="1" applyFont="1" applyFill="1" applyBorder="1" applyAlignment="1">
      <alignment horizontal="center" vertical="center"/>
    </xf>
    <xf numFmtId="0" fontId="0" fillId="17"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2" borderId="9" xfId="0" applyFill="1" applyBorder="1" applyAlignment="1">
      <alignment horizontal="center" vertical="center" wrapText="1"/>
    </xf>
    <xf numFmtId="0" fontId="0" fillId="2" borderId="8" xfId="0" applyFill="1" applyBorder="1" applyAlignment="1">
      <alignment horizontal="center" vertical="center" wrapText="1"/>
    </xf>
    <xf numFmtId="0" fontId="0" fillId="2" borderId="7" xfId="0" applyFill="1" applyBorder="1" applyAlignment="1">
      <alignment horizontal="center" vertical="center" wrapText="1"/>
    </xf>
    <xf numFmtId="0" fontId="0" fillId="2" borderId="6" xfId="0" applyFill="1" applyBorder="1" applyAlignment="1">
      <alignment horizontal="center" vertical="center" wrapText="1"/>
    </xf>
    <xf numFmtId="0" fontId="0" fillId="2" borderId="3" xfId="0" applyFill="1" applyBorder="1" applyAlignment="1">
      <alignment horizontal="center" vertical="center" wrapText="1"/>
    </xf>
    <xf numFmtId="0" fontId="2" fillId="4" borderId="0" xfId="0" applyFont="1" applyFill="1" applyAlignment="1">
      <alignment horizontal="center"/>
    </xf>
    <xf numFmtId="0" fontId="2" fillId="2" borderId="1" xfId="0" applyFont="1" applyFill="1" applyBorder="1" applyAlignment="1">
      <alignment horizont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center" vertical="center"/>
    </xf>
  </cellXfs>
  <cellStyles count="3">
    <cellStyle name="Hyperlink" xfId="1" builtinId="8"/>
    <cellStyle name="Normal" xfId="0" builtinId="0"/>
    <cellStyle name="Normal 2" xfId="2"/>
  </cellStyles>
  <dxfs count="14">
    <dxf>
      <numFmt numFmtId="169" formatCode="_-* #,##0_-;\-* #,##0_-;_-* &quot;-&quot;??_-;_-@_-"/>
    </dxf>
    <dxf>
      <numFmt numFmtId="170" formatCode="_-* #,##0.0_-;\-* #,##0.0_-;_-* &quot;-&quot;??_-;_-@_-"/>
    </dxf>
    <dxf>
      <numFmt numFmtId="170" formatCode="_-* #,##0.0_-;\-* #,##0.0_-;_-* &quot;-&quot;??_-;_-@_-"/>
    </dxf>
    <dxf>
      <numFmt numFmtId="35" formatCode="_-* #,##0.00_-;\-* #,##0.00_-;_-* &quot;-&quot;??_-;_-@_-"/>
    </dxf>
    <dxf>
      <numFmt numFmtId="35" formatCode="_-* #,##0.00_-;\-* #,##0.00_-;_-* &quot;-&quot;??_-;_-@_-"/>
    </dxf>
    <dxf>
      <numFmt numFmtId="35" formatCode="_-* #,##0.00_-;\-* #,##0.00_-;_-* &quot;-&quot;??_-;_-@_-"/>
    </dxf>
    <dxf>
      <numFmt numFmtId="2" formatCode="0.00"/>
    </dxf>
    <dxf>
      <numFmt numFmtId="2" formatCode="0.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26" Type="http://schemas.microsoft.com/office/2007/relationships/slicerCache" Target="slicerCaches/slicerCache12.xml"/><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microsoft.com/office/2007/relationships/slicerCache" Target="slicerCaches/slicerCache3.xml"/><Relationship Id="rId25" Type="http://schemas.microsoft.com/office/2007/relationships/slicerCache" Target="slicerCaches/slicerCache11.xml"/><Relationship Id="rId33"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microsoft.com/office/2007/relationships/slicerCache" Target="slicerCaches/slicerCache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microsoft.com/office/2007/relationships/slicerCache" Target="slicerCaches/slicerCache10.xml"/><Relationship Id="rId32"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28" Type="http://schemas.microsoft.com/office/2007/relationships/slicerCache" Target="slicerCaches/slicerCache14.xml"/><Relationship Id="rId10" Type="http://schemas.openxmlformats.org/officeDocument/2006/relationships/externalLink" Target="externalLinks/externalLink2.xml"/><Relationship Id="rId19" Type="http://schemas.microsoft.com/office/2007/relationships/slicerCache" Target="slicerCaches/slicerCache5.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pivotCacheDefinition" Target="pivotCache/pivotCacheDefinition2.xml"/><Relationship Id="rId22" Type="http://schemas.microsoft.com/office/2007/relationships/slicerCache" Target="slicerCaches/slicerCache8.xml"/><Relationship Id="rId27" Type="http://schemas.microsoft.com/office/2007/relationships/slicerCache" Target="slicerCaches/slicerCache13.xml"/><Relationship Id="rId30"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[ACUMULADO_11-05-2020_ROMAN ULTIMA ACTUALIZACION.xlsx]Pivot Tables!PivotTable3</c:name>
    <c:fmtId val="2"/>
  </c:pivotSource>
  <c:chart>
    <c:title>
      <c:tx>
        <c:rich>
          <a:bodyPr rot="0" spcFirstLastPara="1" vertOverflow="ellipsis" vert="horz" wrap="square" anchor="ctr" anchorCtr="1"/>
          <a:lstStyle/>
          <a:p>
            <a:pPr>
              <a:defRPr sz="1400" b="1" i="0" u="none" strike="noStrike" kern="1200" spc="0" baseline="0">
                <a:ln>
                  <a:noFill/>
                </a:ln>
                <a:solidFill>
                  <a:schemeClr val="bg1"/>
                </a:solidFill>
                <a:latin typeface="+mn-lt"/>
                <a:ea typeface="+mn-ea"/>
                <a:cs typeface="+mn-cs"/>
              </a:defRPr>
            </a:pPr>
            <a:r>
              <a:rPr lang="en-US"/>
              <a:t>Influencers por</a:t>
            </a:r>
            <a:r>
              <a:rPr lang="en-US" baseline="0"/>
              <a:t> País</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bg1"/>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c:f>
              <c:strCache>
                <c:ptCount val="1"/>
                <c:pt idx="0">
                  <c:v>Total</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Tables'!$A$2:$A$9</c:f>
              <c:strCache>
                <c:ptCount val="7"/>
                <c:pt idx="0">
                  <c:v>Ecuador</c:v>
                </c:pt>
                <c:pt idx="1">
                  <c:v>Colombia</c:v>
                </c:pt>
                <c:pt idx="2">
                  <c:v>Perú</c:v>
                </c:pt>
                <c:pt idx="3">
                  <c:v>Chile</c:v>
                </c:pt>
                <c:pt idx="4">
                  <c:v>Panamá</c:v>
                </c:pt>
                <c:pt idx="5">
                  <c:v>Argentina</c:v>
                </c:pt>
                <c:pt idx="6">
                  <c:v>México</c:v>
                </c:pt>
              </c:strCache>
            </c:strRef>
          </c:cat>
          <c:val>
            <c:numRef>
              <c:f>'Pivot Tables'!$B$2:$B$9</c:f>
              <c:numCache>
                <c:formatCode>General</c:formatCode>
                <c:ptCount val="7"/>
                <c:pt idx="0">
                  <c:v>1</c:v>
                </c:pt>
                <c:pt idx="1">
                  <c:v>1</c:v>
                </c:pt>
                <c:pt idx="2">
                  <c:v>4</c:v>
                </c:pt>
                <c:pt idx="3">
                  <c:v>5</c:v>
                </c:pt>
                <c:pt idx="4">
                  <c:v>5</c:v>
                </c:pt>
                <c:pt idx="5">
                  <c:v>14</c:v>
                </c:pt>
                <c:pt idx="6">
                  <c:v>44</c:v>
                </c:pt>
              </c:numCache>
            </c:numRef>
          </c:val>
          <c:extLst>
            <c:ext xmlns:c16="http://schemas.microsoft.com/office/drawing/2014/chart" uri="{C3380CC4-5D6E-409C-BE32-E72D297353CC}">
              <c16:uniqueId val="{00000000-2808-4AB5-B6D0-24D46599BC7C}"/>
            </c:ext>
          </c:extLst>
        </c:ser>
        <c:dLbls>
          <c:dLblPos val="outEnd"/>
          <c:showLegendKey val="0"/>
          <c:showVal val="1"/>
          <c:showCatName val="0"/>
          <c:showSerName val="0"/>
          <c:showPercent val="0"/>
          <c:showBubbleSize val="0"/>
        </c:dLbls>
        <c:gapWidth val="182"/>
        <c:axId val="298984999"/>
        <c:axId val="298983031"/>
      </c:barChart>
      <c:catAx>
        <c:axId val="298984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s-MX"/>
          </a:p>
        </c:txPr>
        <c:crossAx val="298983031"/>
        <c:crosses val="autoZero"/>
        <c:auto val="1"/>
        <c:lblAlgn val="ctr"/>
        <c:lblOffset val="100"/>
        <c:noMultiLvlLbl val="0"/>
      </c:catAx>
      <c:valAx>
        <c:axId val="2989830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s-MX"/>
          </a:p>
        </c:txPr>
        <c:crossAx val="298984999"/>
        <c:crosses val="autoZero"/>
        <c:crossBetween val="between"/>
      </c:valAx>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[ACUMULADO_11-05-2020_ROMAN ULTIMA ACTUALIZACION.xlsx]Pivot Tables!PivotTable4</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Influencers</a:t>
            </a:r>
            <a:r>
              <a:rPr lang="en-US" baseline="0"/>
              <a:t> por Red Social</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c:f>
              <c:strCache>
                <c:ptCount val="1"/>
                <c:pt idx="0">
                  <c:v>Total</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Tables'!$D$2:$D$5</c:f>
              <c:strCache>
                <c:ptCount val="3"/>
                <c:pt idx="0">
                  <c:v>Instagram</c:v>
                </c:pt>
                <c:pt idx="1">
                  <c:v>Youtube</c:v>
                </c:pt>
                <c:pt idx="2">
                  <c:v>Twitter</c:v>
                </c:pt>
              </c:strCache>
            </c:strRef>
          </c:cat>
          <c:val>
            <c:numRef>
              <c:f>'Pivot Tables'!$E$2:$E$5</c:f>
              <c:numCache>
                <c:formatCode>General</c:formatCode>
                <c:ptCount val="3"/>
                <c:pt idx="0">
                  <c:v>62</c:v>
                </c:pt>
                <c:pt idx="1">
                  <c:v>11</c:v>
                </c:pt>
                <c:pt idx="2">
                  <c:v>1</c:v>
                </c:pt>
              </c:numCache>
            </c:numRef>
          </c:val>
          <c:extLst>
            <c:ext xmlns:c16="http://schemas.microsoft.com/office/drawing/2014/chart" uri="{C3380CC4-5D6E-409C-BE32-E72D297353CC}">
              <c16:uniqueId val="{00000000-8DE4-4521-8880-D19FF6CF5D6A}"/>
            </c:ext>
          </c:extLst>
        </c:ser>
        <c:dLbls>
          <c:dLblPos val="outEnd"/>
          <c:showLegendKey val="0"/>
          <c:showVal val="1"/>
          <c:showCatName val="0"/>
          <c:showSerName val="0"/>
          <c:showPercent val="0"/>
          <c:showBubbleSize val="0"/>
        </c:dLbls>
        <c:gapWidth val="219"/>
        <c:overlap val="-27"/>
        <c:axId val="1088300056"/>
        <c:axId val="1088304648"/>
      </c:barChart>
      <c:catAx>
        <c:axId val="1088300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s-MX"/>
          </a:p>
        </c:txPr>
        <c:crossAx val="1088304648"/>
        <c:crosses val="autoZero"/>
        <c:auto val="1"/>
        <c:lblAlgn val="ctr"/>
        <c:lblOffset val="100"/>
        <c:noMultiLvlLbl val="0"/>
      </c:catAx>
      <c:valAx>
        <c:axId val="1088304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s-MX"/>
          </a:p>
        </c:txPr>
        <c:crossAx val="1088300056"/>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[ACUMULADO_11-05-2020_ROMAN ULTIMA ACTUALIZACION.xlsx]Pivot Tables!PivotTable5</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Influencers por</a:t>
            </a:r>
            <a:r>
              <a:rPr lang="en-US" baseline="0"/>
              <a:t> Especialidad (1)</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Tables'!$G$2:$G$17</c:f>
              <c:strCache>
                <c:ptCount val="15"/>
                <c:pt idx="0">
                  <c:v>Comediante</c:v>
                </c:pt>
                <c:pt idx="1">
                  <c:v>Make Up</c:v>
                </c:pt>
                <c:pt idx="2">
                  <c:v>Futbol</c:v>
                </c:pt>
                <c:pt idx="3">
                  <c:v>Cine</c:v>
                </c:pt>
                <c:pt idx="4">
                  <c:v>Deporte Extremo</c:v>
                </c:pt>
                <c:pt idx="5">
                  <c:v>Gamer</c:v>
                </c:pt>
                <c:pt idx="6">
                  <c:v>Deporte</c:v>
                </c:pt>
                <c:pt idx="7">
                  <c:v>Espectáculos</c:v>
                </c:pt>
                <c:pt idx="8">
                  <c:v>Viajes</c:v>
                </c:pt>
                <c:pt idx="9">
                  <c:v>Fitness</c:v>
                </c:pt>
                <c:pt idx="10">
                  <c:v>Música</c:v>
                </c:pt>
                <c:pt idx="11">
                  <c:v>Runner</c:v>
                </c:pt>
                <c:pt idx="12">
                  <c:v>Fotografía</c:v>
                </c:pt>
                <c:pt idx="13">
                  <c:v>Tecnología</c:v>
                </c:pt>
                <c:pt idx="14">
                  <c:v>Estilo de Vida</c:v>
                </c:pt>
              </c:strCache>
            </c:strRef>
          </c:cat>
          <c:val>
            <c:numRef>
              <c:f>'Pivot Tables'!$H$2:$H$17</c:f>
              <c:numCache>
                <c:formatCode>General</c:formatCode>
                <c:ptCount val="15"/>
                <c:pt idx="0">
                  <c:v>1</c:v>
                </c:pt>
                <c:pt idx="1">
                  <c:v>1</c:v>
                </c:pt>
                <c:pt idx="2">
                  <c:v>1</c:v>
                </c:pt>
                <c:pt idx="3">
                  <c:v>1</c:v>
                </c:pt>
                <c:pt idx="4">
                  <c:v>2</c:v>
                </c:pt>
                <c:pt idx="5">
                  <c:v>2</c:v>
                </c:pt>
                <c:pt idx="6">
                  <c:v>2</c:v>
                </c:pt>
                <c:pt idx="7">
                  <c:v>3</c:v>
                </c:pt>
                <c:pt idx="8">
                  <c:v>3</c:v>
                </c:pt>
                <c:pt idx="9">
                  <c:v>4</c:v>
                </c:pt>
                <c:pt idx="10">
                  <c:v>5</c:v>
                </c:pt>
                <c:pt idx="11">
                  <c:v>7</c:v>
                </c:pt>
                <c:pt idx="12">
                  <c:v>8</c:v>
                </c:pt>
                <c:pt idx="13">
                  <c:v>15</c:v>
                </c:pt>
                <c:pt idx="14">
                  <c:v>19</c:v>
                </c:pt>
              </c:numCache>
            </c:numRef>
          </c:val>
          <c:extLst>
            <c:ext xmlns:c16="http://schemas.microsoft.com/office/drawing/2014/chart" uri="{C3380CC4-5D6E-409C-BE32-E72D297353CC}">
              <c16:uniqueId val="{00000000-A414-477C-B29B-C0574DA64D38}"/>
            </c:ext>
          </c:extLst>
        </c:ser>
        <c:dLbls>
          <c:dLblPos val="outEnd"/>
          <c:showLegendKey val="0"/>
          <c:showVal val="1"/>
          <c:showCatName val="0"/>
          <c:showSerName val="0"/>
          <c:showPercent val="0"/>
          <c:showBubbleSize val="0"/>
        </c:dLbls>
        <c:gapWidth val="182"/>
        <c:axId val="298804439"/>
        <c:axId val="298807719"/>
      </c:barChart>
      <c:catAx>
        <c:axId val="298804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s-MX"/>
          </a:p>
        </c:txPr>
        <c:crossAx val="298807719"/>
        <c:crosses val="autoZero"/>
        <c:auto val="1"/>
        <c:lblAlgn val="ctr"/>
        <c:lblOffset val="100"/>
        <c:noMultiLvlLbl val="0"/>
      </c:catAx>
      <c:valAx>
        <c:axId val="298807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s-MX"/>
          </a:p>
        </c:txPr>
        <c:crossAx val="298804439"/>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[ACUMULADO_11-05-2020_ROMAN ULTIMA ACTUALIZACION.xlsx]Pivot Tables!PivotTable7</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Influencers por Tipo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Tables'!$M$2:$M$16</c:f>
              <c:strCache>
                <c:ptCount val="14"/>
                <c:pt idx="0">
                  <c:v>Futbolista</c:v>
                </c:pt>
                <c:pt idx="1">
                  <c:v>Actriz</c:v>
                </c:pt>
                <c:pt idx="2">
                  <c:v>Marca</c:v>
                </c:pt>
                <c:pt idx="3">
                  <c:v>Locutor</c:v>
                </c:pt>
                <c:pt idx="4">
                  <c:v>Actor</c:v>
                </c:pt>
                <c:pt idx="5">
                  <c:v>Alpha Partner</c:v>
                </c:pt>
                <c:pt idx="6">
                  <c:v>Modelo</c:v>
                </c:pt>
                <c:pt idx="7">
                  <c:v>Músico</c:v>
                </c:pt>
                <c:pt idx="8">
                  <c:v>Fotógrafo</c:v>
                </c:pt>
                <c:pt idx="9">
                  <c:v>Deportista</c:v>
                </c:pt>
                <c:pt idx="10">
                  <c:v>Conductor</c:v>
                </c:pt>
                <c:pt idx="11">
                  <c:v>Youtuber</c:v>
                </c:pt>
                <c:pt idx="12">
                  <c:v>Periodista</c:v>
                </c:pt>
                <c:pt idx="13">
                  <c:v>Influencer</c:v>
                </c:pt>
              </c:strCache>
            </c:strRef>
          </c:cat>
          <c:val>
            <c:numRef>
              <c:f>'Pivot Tables'!$N$2:$N$16</c:f>
              <c:numCache>
                <c:formatCode>General</c:formatCode>
                <c:ptCount val="14"/>
                <c:pt idx="0">
                  <c:v>1</c:v>
                </c:pt>
                <c:pt idx="1">
                  <c:v>1</c:v>
                </c:pt>
                <c:pt idx="2">
                  <c:v>1</c:v>
                </c:pt>
                <c:pt idx="3">
                  <c:v>1</c:v>
                </c:pt>
                <c:pt idx="4">
                  <c:v>3</c:v>
                </c:pt>
                <c:pt idx="5">
                  <c:v>3</c:v>
                </c:pt>
                <c:pt idx="6">
                  <c:v>3</c:v>
                </c:pt>
                <c:pt idx="7">
                  <c:v>3</c:v>
                </c:pt>
                <c:pt idx="8">
                  <c:v>4</c:v>
                </c:pt>
                <c:pt idx="9">
                  <c:v>7</c:v>
                </c:pt>
                <c:pt idx="10">
                  <c:v>8</c:v>
                </c:pt>
                <c:pt idx="11">
                  <c:v>9</c:v>
                </c:pt>
                <c:pt idx="12">
                  <c:v>9</c:v>
                </c:pt>
                <c:pt idx="13">
                  <c:v>21</c:v>
                </c:pt>
              </c:numCache>
            </c:numRef>
          </c:val>
          <c:extLst>
            <c:ext xmlns:c16="http://schemas.microsoft.com/office/drawing/2014/chart" uri="{C3380CC4-5D6E-409C-BE32-E72D297353CC}">
              <c16:uniqueId val="{00000000-BD60-484D-B3DD-F0109D88CD18}"/>
            </c:ext>
          </c:extLst>
        </c:ser>
        <c:dLbls>
          <c:dLblPos val="outEnd"/>
          <c:showLegendKey val="0"/>
          <c:showVal val="1"/>
          <c:showCatName val="0"/>
          <c:showSerName val="0"/>
          <c:showPercent val="0"/>
          <c:showBubbleSize val="0"/>
        </c:dLbls>
        <c:gapWidth val="182"/>
        <c:axId val="798760880"/>
        <c:axId val="798757928"/>
      </c:barChart>
      <c:catAx>
        <c:axId val="798760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s-MX"/>
          </a:p>
        </c:txPr>
        <c:crossAx val="798757928"/>
        <c:crosses val="autoZero"/>
        <c:auto val="1"/>
        <c:lblAlgn val="ctr"/>
        <c:lblOffset val="100"/>
        <c:noMultiLvlLbl val="0"/>
      </c:catAx>
      <c:valAx>
        <c:axId val="798757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s-MX"/>
          </a:p>
        </c:txPr>
        <c:crossAx val="798760880"/>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[ACUMULADO_11-05-2020_ROMAN ULTIMA ACTUALIZACION.xlsx]Pivot Tables!PivotTable9</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Influencers</a:t>
            </a:r>
            <a:r>
              <a:rPr lang="en-US" baseline="0"/>
              <a:t> por Categoría</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Tables'!$AJ$1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Tables'!$AI$2:$AI$7</c:f>
              <c:strCache>
                <c:ptCount val="5"/>
                <c:pt idx="0">
                  <c:v>A</c:v>
                </c:pt>
                <c:pt idx="1">
                  <c:v>B</c:v>
                </c:pt>
                <c:pt idx="2">
                  <c:v>C</c:v>
                </c:pt>
                <c:pt idx="3">
                  <c:v>AA</c:v>
                </c:pt>
                <c:pt idx="4">
                  <c:v>AAA</c:v>
                </c:pt>
              </c:strCache>
            </c:strRef>
          </c:cat>
          <c:val>
            <c:numRef>
              <c:f>'Pivot Tables'!$AJ$2:$AJ$7</c:f>
              <c:numCache>
                <c:formatCode>General</c:formatCode>
                <c:ptCount val="5"/>
                <c:pt idx="0">
                  <c:v>44</c:v>
                </c:pt>
                <c:pt idx="1">
                  <c:v>20</c:v>
                </c:pt>
                <c:pt idx="2">
                  <c:v>7</c:v>
                </c:pt>
                <c:pt idx="3">
                  <c:v>1</c:v>
                </c:pt>
                <c:pt idx="4">
                  <c:v>1</c:v>
                </c:pt>
              </c:numCache>
            </c:numRef>
          </c:val>
          <c:extLst>
            <c:ext xmlns:c16="http://schemas.microsoft.com/office/drawing/2014/chart" uri="{C3380CC4-5D6E-409C-BE32-E72D297353CC}">
              <c16:uniqueId val="{00000000-0653-4F5D-966E-3692E28D3A11}"/>
            </c:ext>
          </c:extLst>
        </c:ser>
        <c:dLbls>
          <c:dLblPos val="outEnd"/>
          <c:showLegendKey val="0"/>
          <c:showVal val="1"/>
          <c:showCatName val="0"/>
          <c:showSerName val="0"/>
          <c:showPercent val="0"/>
          <c:showBubbleSize val="0"/>
        </c:dLbls>
        <c:gapWidth val="219"/>
        <c:overlap val="-27"/>
        <c:axId val="298811655"/>
        <c:axId val="298818215"/>
      </c:barChart>
      <c:catAx>
        <c:axId val="298811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s-MX"/>
          </a:p>
        </c:txPr>
        <c:crossAx val="298818215"/>
        <c:crosses val="autoZero"/>
        <c:auto val="1"/>
        <c:lblAlgn val="ctr"/>
        <c:lblOffset val="100"/>
        <c:noMultiLvlLbl val="0"/>
      </c:catAx>
      <c:valAx>
        <c:axId val="298818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s-MX"/>
          </a:p>
        </c:txPr>
        <c:crossAx val="298811655"/>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[ACUMULADO_11-05-2020_ROMAN ULTIMA ACTUALIZACION.xlsx]Pivot Tables!PivotTable10</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Influencers</a:t>
            </a:r>
            <a:r>
              <a:rPr lang="en-US" baseline="0"/>
              <a:t> por Puntaje</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Tables'!$AM$1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Tables'!$AL$2:$AL$7</c:f>
              <c:strCache>
                <c:ptCount val="5"/>
                <c:pt idx="0">
                  <c:v>0.95</c:v>
                </c:pt>
                <c:pt idx="1">
                  <c:v>0.9</c:v>
                </c:pt>
                <c:pt idx="2">
                  <c:v>0.85</c:v>
                </c:pt>
                <c:pt idx="3">
                  <c:v>1.1</c:v>
                </c:pt>
                <c:pt idx="4">
                  <c:v>1.05</c:v>
                </c:pt>
              </c:strCache>
            </c:strRef>
          </c:cat>
          <c:val>
            <c:numRef>
              <c:f>'Pivot Tables'!$AM$2:$AM$7</c:f>
              <c:numCache>
                <c:formatCode>General</c:formatCode>
                <c:ptCount val="5"/>
                <c:pt idx="0">
                  <c:v>44</c:v>
                </c:pt>
                <c:pt idx="1">
                  <c:v>20</c:v>
                </c:pt>
                <c:pt idx="2">
                  <c:v>7</c:v>
                </c:pt>
                <c:pt idx="3">
                  <c:v>1</c:v>
                </c:pt>
                <c:pt idx="4">
                  <c:v>1</c:v>
                </c:pt>
              </c:numCache>
            </c:numRef>
          </c:val>
          <c:extLst>
            <c:ext xmlns:c16="http://schemas.microsoft.com/office/drawing/2014/chart" uri="{C3380CC4-5D6E-409C-BE32-E72D297353CC}">
              <c16:uniqueId val="{00000000-F5BA-4152-9FAF-2CE1BA8DDBEE}"/>
            </c:ext>
          </c:extLst>
        </c:ser>
        <c:dLbls>
          <c:dLblPos val="outEnd"/>
          <c:showLegendKey val="0"/>
          <c:showVal val="1"/>
          <c:showCatName val="0"/>
          <c:showSerName val="0"/>
          <c:showPercent val="0"/>
          <c:showBubbleSize val="0"/>
        </c:dLbls>
        <c:gapWidth val="219"/>
        <c:overlap val="-27"/>
        <c:axId val="307007103"/>
        <c:axId val="307008743"/>
      </c:barChart>
      <c:catAx>
        <c:axId val="30700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s-MX"/>
          </a:p>
        </c:txPr>
        <c:crossAx val="307008743"/>
        <c:crosses val="autoZero"/>
        <c:auto val="1"/>
        <c:lblAlgn val="ctr"/>
        <c:lblOffset val="100"/>
        <c:noMultiLvlLbl val="0"/>
      </c:catAx>
      <c:valAx>
        <c:axId val="307008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s-MX"/>
          </a:p>
        </c:txPr>
        <c:crossAx val="307007103"/>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b="1">
          <a:solidFill>
            <a:schemeClr val="bg1"/>
          </a:solidFill>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[ACUMULADO_11-05-2020_ROMAN ULTIMA ACTUALIZACION.xlsx]Pivot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%Engagement Rate</a:t>
            </a:r>
            <a:r>
              <a:rPr lang="en-US" b="1" baseline="0">
                <a:solidFill>
                  <a:schemeClr val="bg1"/>
                </a:solidFill>
              </a:rPr>
              <a:t> de Influencers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Tables'!$A$15:$A$89</c:f>
              <c:strCache>
                <c:ptCount val="74"/>
                <c:pt idx="0">
                  <c:v>Armando Ubeda</c:v>
                </c:pt>
                <c:pt idx="1">
                  <c:v>BRCDE</c:v>
                </c:pt>
                <c:pt idx="2">
                  <c:v>Zoe Water</c:v>
                </c:pt>
                <c:pt idx="3">
                  <c:v>Carlos Vassan</c:v>
                </c:pt>
                <c:pt idx="4">
                  <c:v>Andrés Neshudo</c:v>
                </c:pt>
                <c:pt idx="5">
                  <c:v>Tony Sano</c:v>
                </c:pt>
                <c:pt idx="6">
                  <c:v>Alex Medela</c:v>
                </c:pt>
                <c:pt idx="7">
                  <c:v>Tomala Barbón</c:v>
                </c:pt>
                <c:pt idx="8">
                  <c:v>Luigi Palacios</c:v>
                </c:pt>
                <c:pt idx="9">
                  <c:v>Facundo</c:v>
                </c:pt>
                <c:pt idx="10">
                  <c:v>Pablo Gil</c:v>
                </c:pt>
                <c:pt idx="11">
                  <c:v>Rommel Pacheco</c:v>
                </c:pt>
                <c:pt idx="12">
                  <c:v>Sheldry Saez</c:v>
                </c:pt>
                <c:pt idx="13">
                  <c:v>Arturo Goga</c:v>
                </c:pt>
                <c:pt idx="14">
                  <c:v>Cristian de la Fuente</c:v>
                </c:pt>
                <c:pt idx="15">
                  <c:v>Daniela Peña</c:v>
                </c:pt>
                <c:pt idx="16">
                  <c:v>Phillip Chu Joy</c:v>
                </c:pt>
                <c:pt idx="17">
                  <c:v>Paco Díaz</c:v>
                </c:pt>
                <c:pt idx="18">
                  <c:v>Valdedrama</c:v>
                </c:pt>
                <c:pt idx="19">
                  <c:v>Jen Cabildo</c:v>
                </c:pt>
                <c:pt idx="20">
                  <c:v>Marelissa Him</c:v>
                </c:pt>
                <c:pt idx="21">
                  <c:v>Augusto Finocchiaro</c:v>
                </c:pt>
                <c:pt idx="22">
                  <c:v>Pierre</c:v>
                </c:pt>
                <c:pt idx="23">
                  <c:v>Arturo Vidal</c:v>
                </c:pt>
                <c:pt idx="24">
                  <c:v>DepaDSoltera</c:v>
                </c:pt>
                <c:pt idx="25">
                  <c:v>Majo Castro </c:v>
                </c:pt>
                <c:pt idx="26">
                  <c:v>Leopoldo Dubuc</c:v>
                </c:pt>
                <c:pt idx="27">
                  <c:v>Stevens Joseph</c:v>
                </c:pt>
                <c:pt idx="28">
                  <c:v>Maximiliano Villegas</c:v>
                </c:pt>
                <c:pt idx="29">
                  <c:v>Wera Kuri</c:v>
                </c:pt>
                <c:pt idx="30">
                  <c:v>Run Chavoruco Run</c:v>
                </c:pt>
                <c:pt idx="31">
                  <c:v>Rafa Bertorini</c:v>
                </c:pt>
                <c:pt idx="32">
                  <c:v>Michelle de Ita</c:v>
                </c:pt>
                <c:pt idx="33">
                  <c:v>Sofía Berwig</c:v>
                </c:pt>
                <c:pt idx="34">
                  <c:v>Elias Cervantes</c:v>
                </c:pt>
                <c:pt idx="35">
                  <c:v>José Pablo Minor</c:v>
                </c:pt>
                <c:pt idx="36">
                  <c:v>Chuy Almada</c:v>
                </c:pt>
                <c:pt idx="37">
                  <c:v>Mauricio Narea</c:v>
                </c:pt>
                <c:pt idx="38">
                  <c:v>Fer Carolei</c:v>
                </c:pt>
                <c:pt idx="39">
                  <c:v>Aristeo Cazares</c:v>
                </c:pt>
                <c:pt idx="40">
                  <c:v>Jannette Chao</c:v>
                </c:pt>
                <c:pt idx="41">
                  <c:v>Yanina Cheisa</c:v>
                </c:pt>
                <c:pt idx="42">
                  <c:v>Baltazar Christensen</c:v>
                </c:pt>
                <c:pt idx="43">
                  <c:v>Daniela Fainus</c:v>
                </c:pt>
                <c:pt idx="44">
                  <c:v>Edo Wilhelm</c:v>
                </c:pt>
                <c:pt idx="45">
                  <c:v>Mariel de Viaje</c:v>
                </c:pt>
                <c:pt idx="46">
                  <c:v>Maximiliano Fanelli</c:v>
                </c:pt>
                <c:pt idx="47">
                  <c:v>Fede Porras</c:v>
                </c:pt>
                <c:pt idx="48">
                  <c:v>Ana Jimena Villanueva</c:v>
                </c:pt>
                <c:pt idx="49">
                  <c:v>Aura López</c:v>
                </c:pt>
                <c:pt idx="50">
                  <c:v>Anaís Arika</c:v>
                </c:pt>
                <c:pt idx="51">
                  <c:v>Val Sicilia</c:v>
                </c:pt>
                <c:pt idx="52">
                  <c:v>Mike García</c:v>
                </c:pt>
                <c:pt idx="53">
                  <c:v>Mauro Albornoz</c:v>
                </c:pt>
                <c:pt idx="54">
                  <c:v>Franchubavio</c:v>
                </c:pt>
                <c:pt idx="55">
                  <c:v>Lucas Baini</c:v>
                </c:pt>
                <c:pt idx="56">
                  <c:v>HollyRadio</c:v>
                </c:pt>
                <c:pt idx="57">
                  <c:v>Tech santos</c:v>
                </c:pt>
                <c:pt idx="58">
                  <c:v>Tekibocas</c:v>
                </c:pt>
                <c:pt idx="59">
                  <c:v>Majo Montemayor</c:v>
                </c:pt>
                <c:pt idx="60">
                  <c:v>Manu Pozzi</c:v>
                </c:pt>
                <c:pt idx="61">
                  <c:v>Isa Marcial</c:v>
                </c:pt>
                <c:pt idx="62">
                  <c:v>Jovan Renard</c:v>
                </c:pt>
                <c:pt idx="63">
                  <c:v>Max Meitzner</c:v>
                </c:pt>
                <c:pt idx="64">
                  <c:v>Mia Martinez</c:v>
                </c:pt>
                <c:pt idx="65">
                  <c:v>Agustín Eme</c:v>
                </c:pt>
                <c:pt idx="66">
                  <c:v>Javier Vazquez</c:v>
                </c:pt>
                <c:pt idx="67">
                  <c:v>Val Gutierrez</c:v>
                </c:pt>
                <c:pt idx="68">
                  <c:v>Flor Barbeira</c:v>
                </c:pt>
                <c:pt idx="69">
                  <c:v>Wikichava</c:v>
                </c:pt>
                <c:pt idx="70">
                  <c:v>Mr Mx Tech</c:v>
                </c:pt>
                <c:pt idx="71">
                  <c:v>The Urban Beauty</c:v>
                </c:pt>
                <c:pt idx="72">
                  <c:v>Rodrigo Moraga</c:v>
                </c:pt>
                <c:pt idx="73">
                  <c:v>Luis GyG</c:v>
                </c:pt>
              </c:strCache>
            </c:strRef>
          </c:cat>
          <c:val>
            <c:numRef>
              <c:f>'Pivot Tables'!$B$15:$B$89</c:f>
              <c:numCache>
                <c:formatCode>0.00%</c:formatCode>
                <c:ptCount val="74"/>
                <c:pt idx="3">
                  <c:v>0</c:v>
                </c:pt>
                <c:pt idx="5">
                  <c:v>3.8999999999999998E-3</c:v>
                </c:pt>
                <c:pt idx="6">
                  <c:v>9.2999999999999992E-3</c:v>
                </c:pt>
                <c:pt idx="7">
                  <c:v>9.4999999999999998E-3</c:v>
                </c:pt>
                <c:pt idx="8">
                  <c:v>1.15E-2</c:v>
                </c:pt>
                <c:pt idx="9">
                  <c:v>1.1599999999999999E-2</c:v>
                </c:pt>
                <c:pt idx="10">
                  <c:v>1.2800000000000001E-2</c:v>
                </c:pt>
                <c:pt idx="11">
                  <c:v>1.2999999999999999E-2</c:v>
                </c:pt>
                <c:pt idx="12">
                  <c:v>1.3100000000000001E-2</c:v>
                </c:pt>
                <c:pt idx="13">
                  <c:v>1.3599999999999999E-2</c:v>
                </c:pt>
                <c:pt idx="14">
                  <c:v>1.38E-2</c:v>
                </c:pt>
                <c:pt idx="15">
                  <c:v>1.4E-2</c:v>
                </c:pt>
                <c:pt idx="16">
                  <c:v>1.41E-2</c:v>
                </c:pt>
                <c:pt idx="17">
                  <c:v>1.52E-2</c:v>
                </c:pt>
                <c:pt idx="18">
                  <c:v>1.5699999999999999E-2</c:v>
                </c:pt>
                <c:pt idx="19">
                  <c:v>1.6799999999999999E-2</c:v>
                </c:pt>
                <c:pt idx="20">
                  <c:v>1.7299999999999999E-2</c:v>
                </c:pt>
                <c:pt idx="21">
                  <c:v>1.7899999999999999E-2</c:v>
                </c:pt>
                <c:pt idx="22">
                  <c:v>1.8700000000000001E-2</c:v>
                </c:pt>
                <c:pt idx="23">
                  <c:v>1.8800000000000001E-2</c:v>
                </c:pt>
                <c:pt idx="24">
                  <c:v>2.1700000000000001E-2</c:v>
                </c:pt>
                <c:pt idx="25">
                  <c:v>2.3099999999999999E-2</c:v>
                </c:pt>
                <c:pt idx="26">
                  <c:v>2.3599999999999999E-2</c:v>
                </c:pt>
                <c:pt idx="27">
                  <c:v>2.41E-2</c:v>
                </c:pt>
                <c:pt idx="28">
                  <c:v>2.4299999999999999E-2</c:v>
                </c:pt>
                <c:pt idx="29">
                  <c:v>2.5700000000000001E-2</c:v>
                </c:pt>
                <c:pt idx="30">
                  <c:v>2.6700000000000002E-2</c:v>
                </c:pt>
                <c:pt idx="31">
                  <c:v>2.7300000000000001E-2</c:v>
                </c:pt>
                <c:pt idx="32">
                  <c:v>2.8000000000000001E-2</c:v>
                </c:pt>
                <c:pt idx="33">
                  <c:v>2.9000000000000001E-2</c:v>
                </c:pt>
                <c:pt idx="34">
                  <c:v>2.9000000000000001E-2</c:v>
                </c:pt>
                <c:pt idx="35">
                  <c:v>2.9399999999999999E-2</c:v>
                </c:pt>
                <c:pt idx="36">
                  <c:v>3.0200000000000001E-2</c:v>
                </c:pt>
                <c:pt idx="37">
                  <c:v>3.0800000000000001E-2</c:v>
                </c:pt>
                <c:pt idx="38">
                  <c:v>3.4500000000000003E-2</c:v>
                </c:pt>
                <c:pt idx="39">
                  <c:v>3.5200000000000002E-2</c:v>
                </c:pt>
                <c:pt idx="40">
                  <c:v>3.5299999999999998E-2</c:v>
                </c:pt>
                <c:pt idx="41">
                  <c:v>3.5299999999999998E-2</c:v>
                </c:pt>
                <c:pt idx="42">
                  <c:v>3.6600000000000001E-2</c:v>
                </c:pt>
                <c:pt idx="43">
                  <c:v>3.6999999999999998E-2</c:v>
                </c:pt>
                <c:pt idx="44">
                  <c:v>3.7999999999999999E-2</c:v>
                </c:pt>
                <c:pt idx="45">
                  <c:v>3.85E-2</c:v>
                </c:pt>
                <c:pt idx="46">
                  <c:v>4.1200000000000001E-2</c:v>
                </c:pt>
                <c:pt idx="47">
                  <c:v>4.24E-2</c:v>
                </c:pt>
                <c:pt idx="48">
                  <c:v>4.2700000000000002E-2</c:v>
                </c:pt>
                <c:pt idx="49">
                  <c:v>4.3299999999999998E-2</c:v>
                </c:pt>
                <c:pt idx="50">
                  <c:v>4.48E-2</c:v>
                </c:pt>
                <c:pt idx="51">
                  <c:v>5.0799999999999998E-2</c:v>
                </c:pt>
                <c:pt idx="52">
                  <c:v>5.4199999999999998E-2</c:v>
                </c:pt>
                <c:pt idx="53">
                  <c:v>5.5399999999999998E-2</c:v>
                </c:pt>
                <c:pt idx="54">
                  <c:v>5.9200000000000003E-2</c:v>
                </c:pt>
                <c:pt idx="55">
                  <c:v>5.9799999999999999E-2</c:v>
                </c:pt>
                <c:pt idx="56">
                  <c:v>6.0199999999999997E-2</c:v>
                </c:pt>
                <c:pt idx="57">
                  <c:v>6.1100000000000002E-2</c:v>
                </c:pt>
                <c:pt idx="58">
                  <c:v>6.1499999999999999E-2</c:v>
                </c:pt>
                <c:pt idx="59">
                  <c:v>6.2E-2</c:v>
                </c:pt>
                <c:pt idx="60">
                  <c:v>6.3399999999999998E-2</c:v>
                </c:pt>
                <c:pt idx="61">
                  <c:v>7.0499999999999993E-2</c:v>
                </c:pt>
                <c:pt idx="62">
                  <c:v>7.0999999999999994E-2</c:v>
                </c:pt>
                <c:pt idx="63">
                  <c:v>7.2999999999999995E-2</c:v>
                </c:pt>
                <c:pt idx="64">
                  <c:v>7.4999999999999997E-2</c:v>
                </c:pt>
                <c:pt idx="65">
                  <c:v>7.51E-2</c:v>
                </c:pt>
                <c:pt idx="66">
                  <c:v>7.6600000000000001E-2</c:v>
                </c:pt>
                <c:pt idx="67">
                  <c:v>8.09E-2</c:v>
                </c:pt>
                <c:pt idx="68">
                  <c:v>9.35E-2</c:v>
                </c:pt>
                <c:pt idx="69">
                  <c:v>0.104</c:v>
                </c:pt>
                <c:pt idx="70">
                  <c:v>0.105</c:v>
                </c:pt>
                <c:pt idx="71">
                  <c:v>0.1467</c:v>
                </c:pt>
                <c:pt idx="72">
                  <c:v>0.17469999999999999</c:v>
                </c:pt>
                <c:pt idx="73">
                  <c:v>0.61</c:v>
                </c:pt>
              </c:numCache>
            </c:numRef>
          </c:val>
          <c:extLst>
            <c:ext xmlns:c16="http://schemas.microsoft.com/office/drawing/2014/chart" uri="{C3380CC4-5D6E-409C-BE32-E72D297353CC}">
              <c16:uniqueId val="{00000000-540C-4505-957F-5EC66CE0C951}"/>
            </c:ext>
          </c:extLst>
        </c:ser>
        <c:dLbls>
          <c:dLblPos val="outEnd"/>
          <c:showLegendKey val="0"/>
          <c:showVal val="1"/>
          <c:showCatName val="0"/>
          <c:showSerName val="0"/>
          <c:showPercent val="0"/>
          <c:showBubbleSize val="0"/>
        </c:dLbls>
        <c:gapWidth val="182"/>
        <c:axId val="866092976"/>
        <c:axId val="866096584"/>
      </c:barChart>
      <c:catAx>
        <c:axId val="866092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s-MX"/>
          </a:p>
        </c:txPr>
        <c:crossAx val="866096584"/>
        <c:crosses val="autoZero"/>
        <c:auto val="1"/>
        <c:lblAlgn val="ctr"/>
        <c:lblOffset val="100"/>
        <c:noMultiLvlLbl val="0"/>
      </c:catAx>
      <c:valAx>
        <c:axId val="86609658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MX"/>
          </a:p>
        </c:txPr>
        <c:crossAx val="866092976"/>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[ACUMULADO_11-05-2020_ROMAN ULTIMA ACTUALIZACION.xlsx]Pivot Tables!PivotTable8</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#Followers de Influencers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Tables'!$D$15:$D$89</c:f>
              <c:strCache>
                <c:ptCount val="74"/>
                <c:pt idx="0">
                  <c:v>Run Chavoruco Run</c:v>
                </c:pt>
                <c:pt idx="1">
                  <c:v>Max Meitzner</c:v>
                </c:pt>
                <c:pt idx="2">
                  <c:v>Val Gutierrez</c:v>
                </c:pt>
                <c:pt idx="3">
                  <c:v>Val Sicilia</c:v>
                </c:pt>
                <c:pt idx="4">
                  <c:v>Maximiliano Fanelli</c:v>
                </c:pt>
                <c:pt idx="5">
                  <c:v>Augusto Finocchiaro</c:v>
                </c:pt>
                <c:pt idx="6">
                  <c:v>Tomala Barbón</c:v>
                </c:pt>
                <c:pt idx="7">
                  <c:v>Jannette Chao</c:v>
                </c:pt>
                <c:pt idx="8">
                  <c:v>Luis GyG</c:v>
                </c:pt>
                <c:pt idx="9">
                  <c:v>Mike García</c:v>
                </c:pt>
                <c:pt idx="10">
                  <c:v>Arturo Goga</c:v>
                </c:pt>
                <c:pt idx="11">
                  <c:v>Valdedrama</c:v>
                </c:pt>
                <c:pt idx="12">
                  <c:v>Javier Vazquez</c:v>
                </c:pt>
                <c:pt idx="13">
                  <c:v>Paco Díaz</c:v>
                </c:pt>
                <c:pt idx="14">
                  <c:v>Daniela Peña</c:v>
                </c:pt>
                <c:pt idx="15">
                  <c:v>DepaDSoltera</c:v>
                </c:pt>
                <c:pt idx="16">
                  <c:v>Anaís Arika</c:v>
                </c:pt>
                <c:pt idx="17">
                  <c:v>Mr Mx Tech</c:v>
                </c:pt>
                <c:pt idx="18">
                  <c:v>Leopoldo Dubuc</c:v>
                </c:pt>
                <c:pt idx="19">
                  <c:v>Agustín Eme</c:v>
                </c:pt>
                <c:pt idx="20">
                  <c:v>Tony Sano</c:v>
                </c:pt>
                <c:pt idx="21">
                  <c:v>Fede Porras</c:v>
                </c:pt>
                <c:pt idx="22">
                  <c:v>Rodrigo Moraga</c:v>
                </c:pt>
                <c:pt idx="23">
                  <c:v>Mauro Albornoz</c:v>
                </c:pt>
                <c:pt idx="24">
                  <c:v>Edo Wilhelm</c:v>
                </c:pt>
                <c:pt idx="25">
                  <c:v>Wikichava</c:v>
                </c:pt>
                <c:pt idx="26">
                  <c:v>Tekibocas</c:v>
                </c:pt>
                <c:pt idx="27">
                  <c:v>Elias Cervantes</c:v>
                </c:pt>
                <c:pt idx="28">
                  <c:v>Baltazar Christensen</c:v>
                </c:pt>
                <c:pt idx="29">
                  <c:v>Stevens Joseph</c:v>
                </c:pt>
                <c:pt idx="30">
                  <c:v>Flor Barbeira</c:v>
                </c:pt>
                <c:pt idx="31">
                  <c:v>Rafa Bertorini</c:v>
                </c:pt>
                <c:pt idx="32">
                  <c:v>Sofía Berwig</c:v>
                </c:pt>
                <c:pt idx="33">
                  <c:v>Mauricio Narea</c:v>
                </c:pt>
                <c:pt idx="34">
                  <c:v>Wera Kuri</c:v>
                </c:pt>
                <c:pt idx="35">
                  <c:v>Aura López</c:v>
                </c:pt>
                <c:pt idx="36">
                  <c:v>Michelle de Ita</c:v>
                </c:pt>
                <c:pt idx="37">
                  <c:v>Manu Pozzi</c:v>
                </c:pt>
                <c:pt idx="38">
                  <c:v>Maximiliano Villegas</c:v>
                </c:pt>
                <c:pt idx="39">
                  <c:v>Luigi Palacios</c:v>
                </c:pt>
                <c:pt idx="40">
                  <c:v>Jen Cabildo</c:v>
                </c:pt>
                <c:pt idx="41">
                  <c:v>Alex Medela</c:v>
                </c:pt>
                <c:pt idx="42">
                  <c:v>Armando Ubeda</c:v>
                </c:pt>
                <c:pt idx="43">
                  <c:v>Fer Carolei</c:v>
                </c:pt>
                <c:pt idx="44">
                  <c:v>Majo Montemayor</c:v>
                </c:pt>
                <c:pt idx="45">
                  <c:v>Jovan Renard</c:v>
                </c:pt>
                <c:pt idx="46">
                  <c:v>BRCDE</c:v>
                </c:pt>
                <c:pt idx="47">
                  <c:v>Yanina Cheisa</c:v>
                </c:pt>
                <c:pt idx="48">
                  <c:v>Majo Castro </c:v>
                </c:pt>
                <c:pt idx="49">
                  <c:v>Lucas Baini</c:v>
                </c:pt>
                <c:pt idx="50">
                  <c:v>Franchubavio</c:v>
                </c:pt>
                <c:pt idx="51">
                  <c:v>Ana Jimena Villanueva</c:v>
                </c:pt>
                <c:pt idx="52">
                  <c:v>Tech santos</c:v>
                </c:pt>
                <c:pt idx="53">
                  <c:v>Zoe Water</c:v>
                </c:pt>
                <c:pt idx="54">
                  <c:v>Pablo Gil</c:v>
                </c:pt>
                <c:pt idx="55">
                  <c:v>Marelissa Him</c:v>
                </c:pt>
                <c:pt idx="56">
                  <c:v>Phillip Chu Joy</c:v>
                </c:pt>
                <c:pt idx="57">
                  <c:v>Pierre</c:v>
                </c:pt>
                <c:pt idx="58">
                  <c:v>Chuy Almada</c:v>
                </c:pt>
                <c:pt idx="59">
                  <c:v>The Urban Beauty</c:v>
                </c:pt>
                <c:pt idx="60">
                  <c:v>Mia Martinez</c:v>
                </c:pt>
                <c:pt idx="61">
                  <c:v>Mariel de Viaje</c:v>
                </c:pt>
                <c:pt idx="62">
                  <c:v>Sheldry Saez</c:v>
                </c:pt>
                <c:pt idx="63">
                  <c:v>Rommel Pacheco</c:v>
                </c:pt>
                <c:pt idx="64">
                  <c:v>Aristeo Cazares</c:v>
                </c:pt>
                <c:pt idx="65">
                  <c:v>Daniela Fainus</c:v>
                </c:pt>
                <c:pt idx="66">
                  <c:v>Andrés Neshudo</c:v>
                </c:pt>
                <c:pt idx="67">
                  <c:v>José Pablo Minor</c:v>
                </c:pt>
                <c:pt idx="68">
                  <c:v>Cristian de la Fuente</c:v>
                </c:pt>
                <c:pt idx="69">
                  <c:v>Carlos Vassan</c:v>
                </c:pt>
                <c:pt idx="70">
                  <c:v>Facundo</c:v>
                </c:pt>
                <c:pt idx="71">
                  <c:v>Isa Marcial</c:v>
                </c:pt>
                <c:pt idx="72">
                  <c:v>HollyRadio</c:v>
                </c:pt>
                <c:pt idx="73">
                  <c:v>Arturo Vidal</c:v>
                </c:pt>
              </c:strCache>
            </c:strRef>
          </c:cat>
          <c:val>
            <c:numRef>
              <c:f>'Pivot Tables'!$E$15:$E$89</c:f>
              <c:numCache>
                <c:formatCode>_-* #,##0_-;\-* #,##0_-;_-* "-"??_-;_-@_-</c:formatCode>
                <c:ptCount val="74"/>
                <c:pt idx="0">
                  <c:v>636</c:v>
                </c:pt>
                <c:pt idx="1">
                  <c:v>2067</c:v>
                </c:pt>
                <c:pt idx="2">
                  <c:v>2153</c:v>
                </c:pt>
                <c:pt idx="3">
                  <c:v>3842</c:v>
                </c:pt>
                <c:pt idx="4">
                  <c:v>5141</c:v>
                </c:pt>
                <c:pt idx="5">
                  <c:v>5189</c:v>
                </c:pt>
                <c:pt idx="6">
                  <c:v>6555</c:v>
                </c:pt>
                <c:pt idx="7">
                  <c:v>6564</c:v>
                </c:pt>
                <c:pt idx="8">
                  <c:v>7843</c:v>
                </c:pt>
                <c:pt idx="9">
                  <c:v>8399</c:v>
                </c:pt>
                <c:pt idx="10">
                  <c:v>10200</c:v>
                </c:pt>
                <c:pt idx="11">
                  <c:v>11100</c:v>
                </c:pt>
                <c:pt idx="12">
                  <c:v>11500</c:v>
                </c:pt>
                <c:pt idx="13">
                  <c:v>12200</c:v>
                </c:pt>
                <c:pt idx="14">
                  <c:v>12800</c:v>
                </c:pt>
                <c:pt idx="15">
                  <c:v>13900</c:v>
                </c:pt>
                <c:pt idx="16">
                  <c:v>14500</c:v>
                </c:pt>
                <c:pt idx="17">
                  <c:v>14900</c:v>
                </c:pt>
                <c:pt idx="18">
                  <c:v>19000</c:v>
                </c:pt>
                <c:pt idx="19">
                  <c:v>19100</c:v>
                </c:pt>
                <c:pt idx="20">
                  <c:v>20800</c:v>
                </c:pt>
                <c:pt idx="21">
                  <c:v>20800</c:v>
                </c:pt>
                <c:pt idx="22">
                  <c:v>21100</c:v>
                </c:pt>
                <c:pt idx="23">
                  <c:v>23000</c:v>
                </c:pt>
                <c:pt idx="24">
                  <c:v>23600</c:v>
                </c:pt>
                <c:pt idx="25">
                  <c:v>23800</c:v>
                </c:pt>
                <c:pt idx="26">
                  <c:v>24500</c:v>
                </c:pt>
                <c:pt idx="27">
                  <c:v>24600</c:v>
                </c:pt>
                <c:pt idx="28">
                  <c:v>26900</c:v>
                </c:pt>
                <c:pt idx="29">
                  <c:v>27000</c:v>
                </c:pt>
                <c:pt idx="30">
                  <c:v>28300</c:v>
                </c:pt>
                <c:pt idx="31">
                  <c:v>29000</c:v>
                </c:pt>
                <c:pt idx="32">
                  <c:v>29800</c:v>
                </c:pt>
                <c:pt idx="33">
                  <c:v>32100</c:v>
                </c:pt>
                <c:pt idx="34">
                  <c:v>33000</c:v>
                </c:pt>
                <c:pt idx="35">
                  <c:v>33900</c:v>
                </c:pt>
                <c:pt idx="36">
                  <c:v>36200</c:v>
                </c:pt>
                <c:pt idx="37">
                  <c:v>40900</c:v>
                </c:pt>
                <c:pt idx="38">
                  <c:v>45200</c:v>
                </c:pt>
                <c:pt idx="39">
                  <c:v>63900</c:v>
                </c:pt>
                <c:pt idx="40">
                  <c:v>66700</c:v>
                </c:pt>
                <c:pt idx="41">
                  <c:v>67100</c:v>
                </c:pt>
                <c:pt idx="42">
                  <c:v>71800</c:v>
                </c:pt>
                <c:pt idx="43">
                  <c:v>73500</c:v>
                </c:pt>
                <c:pt idx="44">
                  <c:v>73900</c:v>
                </c:pt>
                <c:pt idx="45">
                  <c:v>74100</c:v>
                </c:pt>
                <c:pt idx="46">
                  <c:v>84900</c:v>
                </c:pt>
                <c:pt idx="47">
                  <c:v>96100</c:v>
                </c:pt>
                <c:pt idx="48">
                  <c:v>106000</c:v>
                </c:pt>
                <c:pt idx="49">
                  <c:v>108000</c:v>
                </c:pt>
                <c:pt idx="50">
                  <c:v>113000</c:v>
                </c:pt>
                <c:pt idx="51">
                  <c:v>117000</c:v>
                </c:pt>
                <c:pt idx="52">
                  <c:v>123000</c:v>
                </c:pt>
                <c:pt idx="53">
                  <c:v>145000</c:v>
                </c:pt>
                <c:pt idx="54">
                  <c:v>165000</c:v>
                </c:pt>
                <c:pt idx="55">
                  <c:v>167000</c:v>
                </c:pt>
                <c:pt idx="56">
                  <c:v>182000</c:v>
                </c:pt>
                <c:pt idx="57">
                  <c:v>199000</c:v>
                </c:pt>
                <c:pt idx="58">
                  <c:v>223000</c:v>
                </c:pt>
                <c:pt idx="59">
                  <c:v>227000</c:v>
                </c:pt>
                <c:pt idx="60">
                  <c:v>254000</c:v>
                </c:pt>
                <c:pt idx="61">
                  <c:v>362000</c:v>
                </c:pt>
                <c:pt idx="62">
                  <c:v>395000</c:v>
                </c:pt>
                <c:pt idx="63">
                  <c:v>653000</c:v>
                </c:pt>
                <c:pt idx="64">
                  <c:v>698000</c:v>
                </c:pt>
                <c:pt idx="65">
                  <c:v>752000</c:v>
                </c:pt>
                <c:pt idx="66">
                  <c:v>878000</c:v>
                </c:pt>
                <c:pt idx="67">
                  <c:v>1100000</c:v>
                </c:pt>
                <c:pt idx="68">
                  <c:v>1100000</c:v>
                </c:pt>
                <c:pt idx="69">
                  <c:v>1180000</c:v>
                </c:pt>
                <c:pt idx="70">
                  <c:v>1900000</c:v>
                </c:pt>
                <c:pt idx="71">
                  <c:v>2100000</c:v>
                </c:pt>
                <c:pt idx="72">
                  <c:v>3510000</c:v>
                </c:pt>
                <c:pt idx="73">
                  <c:v>12500000</c:v>
                </c:pt>
              </c:numCache>
            </c:numRef>
          </c:val>
          <c:extLst>
            <c:ext xmlns:c16="http://schemas.microsoft.com/office/drawing/2014/chart" uri="{C3380CC4-5D6E-409C-BE32-E72D297353CC}">
              <c16:uniqueId val="{00000000-E69B-4982-8588-D67CFEBE6848}"/>
            </c:ext>
          </c:extLst>
        </c:ser>
        <c:dLbls>
          <c:dLblPos val="outEnd"/>
          <c:showLegendKey val="0"/>
          <c:showVal val="1"/>
          <c:showCatName val="0"/>
          <c:showSerName val="0"/>
          <c:showPercent val="0"/>
          <c:showBubbleSize val="0"/>
        </c:dLbls>
        <c:gapWidth val="182"/>
        <c:axId val="866101176"/>
        <c:axId val="866100192"/>
      </c:barChart>
      <c:catAx>
        <c:axId val="866101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s-MX"/>
          </a:p>
        </c:txPr>
        <c:crossAx val="866100192"/>
        <c:crosses val="autoZero"/>
        <c:auto val="1"/>
        <c:lblAlgn val="ctr"/>
        <c:lblOffset val="100"/>
        <c:noMultiLvlLbl val="0"/>
      </c:catAx>
      <c:valAx>
        <c:axId val="866100192"/>
        <c:scaling>
          <c:orientation val="minMax"/>
        </c:scaling>
        <c:delete val="0"/>
        <c:axPos val="b"/>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MX"/>
          </a:p>
        </c:txPr>
        <c:crossAx val="866101176"/>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[ACUMULADO_11-05-2020_ROMAN ULTIMA ACTUALIZACION.xlsx]Pivot Tables!PivotTable11</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s-MX" b="1">
                <a:solidFill>
                  <a:schemeClr val="bg1"/>
                </a:solidFill>
              </a:rPr>
              <a:t>Influencers: Followers &amp; Puntaje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Tables'!$AP$10</c:f>
              <c:strCache>
                <c:ptCount val="1"/>
                <c:pt idx="0">
                  <c:v> Followers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Tables'!$AO$11:$AO$85</c:f>
              <c:strCache>
                <c:ptCount val="74"/>
                <c:pt idx="0">
                  <c:v>Run Chavoruco Run</c:v>
                </c:pt>
                <c:pt idx="1">
                  <c:v>Max Meitzner</c:v>
                </c:pt>
                <c:pt idx="2">
                  <c:v>Val Gutierrez</c:v>
                </c:pt>
                <c:pt idx="3">
                  <c:v>Val Sicilia</c:v>
                </c:pt>
                <c:pt idx="4">
                  <c:v>Maximiliano Fanelli</c:v>
                </c:pt>
                <c:pt idx="5">
                  <c:v>Augusto Finocchiaro</c:v>
                </c:pt>
                <c:pt idx="6">
                  <c:v>Tomala Barbón</c:v>
                </c:pt>
                <c:pt idx="7">
                  <c:v>Jannette Chao</c:v>
                </c:pt>
                <c:pt idx="8">
                  <c:v>Luis GyG</c:v>
                </c:pt>
                <c:pt idx="9">
                  <c:v>Mike García</c:v>
                </c:pt>
                <c:pt idx="10">
                  <c:v>Arturo Goga</c:v>
                </c:pt>
                <c:pt idx="11">
                  <c:v>Valdedrama</c:v>
                </c:pt>
                <c:pt idx="12">
                  <c:v>Javier Vazquez</c:v>
                </c:pt>
                <c:pt idx="13">
                  <c:v>Paco Díaz</c:v>
                </c:pt>
                <c:pt idx="14">
                  <c:v>Daniela Peña</c:v>
                </c:pt>
                <c:pt idx="15">
                  <c:v>DepaDSoltera</c:v>
                </c:pt>
                <c:pt idx="16">
                  <c:v>Anaís Arika</c:v>
                </c:pt>
                <c:pt idx="17">
                  <c:v>Mr Mx Tech</c:v>
                </c:pt>
                <c:pt idx="18">
                  <c:v>Leopoldo Dubuc</c:v>
                </c:pt>
                <c:pt idx="19">
                  <c:v>Agustín Eme</c:v>
                </c:pt>
                <c:pt idx="20">
                  <c:v>Tony Sano</c:v>
                </c:pt>
                <c:pt idx="21">
                  <c:v>Fede Porras</c:v>
                </c:pt>
                <c:pt idx="22">
                  <c:v>Rodrigo Moraga</c:v>
                </c:pt>
                <c:pt idx="23">
                  <c:v>Mauro Albornoz</c:v>
                </c:pt>
                <c:pt idx="24">
                  <c:v>Edo Wilhelm</c:v>
                </c:pt>
                <c:pt idx="25">
                  <c:v>Wikichava</c:v>
                </c:pt>
                <c:pt idx="26">
                  <c:v>Tekibocas</c:v>
                </c:pt>
                <c:pt idx="27">
                  <c:v>Elias Cervantes</c:v>
                </c:pt>
                <c:pt idx="28">
                  <c:v>Baltazar Christensen</c:v>
                </c:pt>
                <c:pt idx="29">
                  <c:v>Stevens Joseph</c:v>
                </c:pt>
                <c:pt idx="30">
                  <c:v>Flor Barbeira</c:v>
                </c:pt>
                <c:pt idx="31">
                  <c:v>Rafa Bertorini</c:v>
                </c:pt>
                <c:pt idx="32">
                  <c:v>Sofía Berwig</c:v>
                </c:pt>
                <c:pt idx="33">
                  <c:v>Mauricio Narea</c:v>
                </c:pt>
                <c:pt idx="34">
                  <c:v>Wera Kuri</c:v>
                </c:pt>
                <c:pt idx="35">
                  <c:v>Aura López</c:v>
                </c:pt>
                <c:pt idx="36">
                  <c:v>Michelle de Ita</c:v>
                </c:pt>
                <c:pt idx="37">
                  <c:v>Manu Pozzi</c:v>
                </c:pt>
                <c:pt idx="38">
                  <c:v>Maximiliano Villegas</c:v>
                </c:pt>
                <c:pt idx="39">
                  <c:v>Luigi Palacios</c:v>
                </c:pt>
                <c:pt idx="40">
                  <c:v>Jen Cabildo</c:v>
                </c:pt>
                <c:pt idx="41">
                  <c:v>Alex Medela</c:v>
                </c:pt>
                <c:pt idx="42">
                  <c:v>Armando Ubeda</c:v>
                </c:pt>
                <c:pt idx="43">
                  <c:v>Fer Carolei</c:v>
                </c:pt>
                <c:pt idx="44">
                  <c:v>Majo Montemayor</c:v>
                </c:pt>
                <c:pt idx="45">
                  <c:v>Jovan Renard</c:v>
                </c:pt>
                <c:pt idx="46">
                  <c:v>BRCDE</c:v>
                </c:pt>
                <c:pt idx="47">
                  <c:v>Yanina Cheisa</c:v>
                </c:pt>
                <c:pt idx="48">
                  <c:v>Majo Castro </c:v>
                </c:pt>
                <c:pt idx="49">
                  <c:v>Lucas Baini</c:v>
                </c:pt>
                <c:pt idx="50">
                  <c:v>Franchubavio</c:v>
                </c:pt>
                <c:pt idx="51">
                  <c:v>Ana Jimena Villanueva</c:v>
                </c:pt>
                <c:pt idx="52">
                  <c:v>Tech santos</c:v>
                </c:pt>
                <c:pt idx="53">
                  <c:v>Zoe Water</c:v>
                </c:pt>
                <c:pt idx="54">
                  <c:v>Pablo Gil</c:v>
                </c:pt>
                <c:pt idx="55">
                  <c:v>Marelissa Him</c:v>
                </c:pt>
                <c:pt idx="56">
                  <c:v>Phillip Chu Joy</c:v>
                </c:pt>
                <c:pt idx="57">
                  <c:v>Pierre</c:v>
                </c:pt>
                <c:pt idx="58">
                  <c:v>Chuy Almada</c:v>
                </c:pt>
                <c:pt idx="59">
                  <c:v>The Urban Beauty</c:v>
                </c:pt>
                <c:pt idx="60">
                  <c:v>Mia Martinez</c:v>
                </c:pt>
                <c:pt idx="61">
                  <c:v>Mariel de Viaje</c:v>
                </c:pt>
                <c:pt idx="62">
                  <c:v>Sheldry Saez</c:v>
                </c:pt>
                <c:pt idx="63">
                  <c:v>Rommel Pacheco</c:v>
                </c:pt>
                <c:pt idx="64">
                  <c:v>Aristeo Cazares</c:v>
                </c:pt>
                <c:pt idx="65">
                  <c:v>Daniela Fainus</c:v>
                </c:pt>
                <c:pt idx="66">
                  <c:v>Andrés Neshudo</c:v>
                </c:pt>
                <c:pt idx="67">
                  <c:v>José Pablo Minor</c:v>
                </c:pt>
                <c:pt idx="68">
                  <c:v>Cristian de la Fuente</c:v>
                </c:pt>
                <c:pt idx="69">
                  <c:v>Carlos Vassan</c:v>
                </c:pt>
                <c:pt idx="70">
                  <c:v>Facundo</c:v>
                </c:pt>
                <c:pt idx="71">
                  <c:v>Isa Marcial</c:v>
                </c:pt>
                <c:pt idx="72">
                  <c:v>HollyRadio</c:v>
                </c:pt>
                <c:pt idx="73">
                  <c:v>Arturo Vidal</c:v>
                </c:pt>
              </c:strCache>
            </c:strRef>
          </c:cat>
          <c:val>
            <c:numRef>
              <c:f>'Pivot Tables'!$AP$11:$AP$85</c:f>
              <c:numCache>
                <c:formatCode>General</c:formatCode>
                <c:ptCount val="74"/>
                <c:pt idx="0">
                  <c:v>636</c:v>
                </c:pt>
                <c:pt idx="1">
                  <c:v>2067</c:v>
                </c:pt>
                <c:pt idx="2">
                  <c:v>2153</c:v>
                </c:pt>
                <c:pt idx="3">
                  <c:v>3842</c:v>
                </c:pt>
                <c:pt idx="4">
                  <c:v>5141</c:v>
                </c:pt>
                <c:pt idx="5">
                  <c:v>5189</c:v>
                </c:pt>
                <c:pt idx="6">
                  <c:v>6555</c:v>
                </c:pt>
                <c:pt idx="7">
                  <c:v>6564</c:v>
                </c:pt>
                <c:pt idx="8">
                  <c:v>7843</c:v>
                </c:pt>
                <c:pt idx="9">
                  <c:v>8399</c:v>
                </c:pt>
                <c:pt idx="10">
                  <c:v>10200</c:v>
                </c:pt>
                <c:pt idx="11">
                  <c:v>11100</c:v>
                </c:pt>
                <c:pt idx="12">
                  <c:v>11500</c:v>
                </c:pt>
                <c:pt idx="13">
                  <c:v>12200</c:v>
                </c:pt>
                <c:pt idx="14">
                  <c:v>12800</c:v>
                </c:pt>
                <c:pt idx="15">
                  <c:v>13900</c:v>
                </c:pt>
                <c:pt idx="16">
                  <c:v>14500</c:v>
                </c:pt>
                <c:pt idx="17">
                  <c:v>14900</c:v>
                </c:pt>
                <c:pt idx="18">
                  <c:v>19000</c:v>
                </c:pt>
                <c:pt idx="19">
                  <c:v>19100</c:v>
                </c:pt>
                <c:pt idx="20">
                  <c:v>20800</c:v>
                </c:pt>
                <c:pt idx="21">
                  <c:v>20800</c:v>
                </c:pt>
                <c:pt idx="22">
                  <c:v>21100</c:v>
                </c:pt>
                <c:pt idx="23">
                  <c:v>23000</c:v>
                </c:pt>
                <c:pt idx="24">
                  <c:v>23600</c:v>
                </c:pt>
                <c:pt idx="25">
                  <c:v>23800</c:v>
                </c:pt>
                <c:pt idx="26">
                  <c:v>24500</c:v>
                </c:pt>
                <c:pt idx="27">
                  <c:v>24600</c:v>
                </c:pt>
                <c:pt idx="28">
                  <c:v>26900</c:v>
                </c:pt>
                <c:pt idx="29">
                  <c:v>27000</c:v>
                </c:pt>
                <c:pt idx="30">
                  <c:v>28300</c:v>
                </c:pt>
                <c:pt idx="31">
                  <c:v>29000</c:v>
                </c:pt>
                <c:pt idx="32">
                  <c:v>29800</c:v>
                </c:pt>
                <c:pt idx="33">
                  <c:v>32100</c:v>
                </c:pt>
                <c:pt idx="34">
                  <c:v>33000</c:v>
                </c:pt>
                <c:pt idx="35">
                  <c:v>33900</c:v>
                </c:pt>
                <c:pt idx="36">
                  <c:v>36200</c:v>
                </c:pt>
                <c:pt idx="37">
                  <c:v>40900</c:v>
                </c:pt>
                <c:pt idx="38">
                  <c:v>45200</c:v>
                </c:pt>
                <c:pt idx="39">
                  <c:v>63900</c:v>
                </c:pt>
                <c:pt idx="40">
                  <c:v>66700</c:v>
                </c:pt>
                <c:pt idx="41">
                  <c:v>67100</c:v>
                </c:pt>
                <c:pt idx="42">
                  <c:v>71800</c:v>
                </c:pt>
                <c:pt idx="43">
                  <c:v>73500</c:v>
                </c:pt>
                <c:pt idx="44">
                  <c:v>73900</c:v>
                </c:pt>
                <c:pt idx="45">
                  <c:v>74100</c:v>
                </c:pt>
                <c:pt idx="46">
                  <c:v>84900</c:v>
                </c:pt>
                <c:pt idx="47">
                  <c:v>96100</c:v>
                </c:pt>
                <c:pt idx="48">
                  <c:v>106000</c:v>
                </c:pt>
                <c:pt idx="49">
                  <c:v>108000</c:v>
                </c:pt>
                <c:pt idx="50">
                  <c:v>113000</c:v>
                </c:pt>
                <c:pt idx="51">
                  <c:v>117000</c:v>
                </c:pt>
                <c:pt idx="52">
                  <c:v>123000</c:v>
                </c:pt>
                <c:pt idx="53">
                  <c:v>145000</c:v>
                </c:pt>
                <c:pt idx="54">
                  <c:v>165000</c:v>
                </c:pt>
                <c:pt idx="55">
                  <c:v>167000</c:v>
                </c:pt>
                <c:pt idx="56">
                  <c:v>182000</c:v>
                </c:pt>
                <c:pt idx="57">
                  <c:v>199000</c:v>
                </c:pt>
                <c:pt idx="58">
                  <c:v>223000</c:v>
                </c:pt>
                <c:pt idx="59">
                  <c:v>227000</c:v>
                </c:pt>
                <c:pt idx="60">
                  <c:v>254000</c:v>
                </c:pt>
                <c:pt idx="61">
                  <c:v>362000</c:v>
                </c:pt>
                <c:pt idx="62">
                  <c:v>395000</c:v>
                </c:pt>
                <c:pt idx="63">
                  <c:v>653000</c:v>
                </c:pt>
                <c:pt idx="64">
                  <c:v>698000</c:v>
                </c:pt>
                <c:pt idx="65">
                  <c:v>752000</c:v>
                </c:pt>
                <c:pt idx="66">
                  <c:v>878000</c:v>
                </c:pt>
                <c:pt idx="67">
                  <c:v>1100000</c:v>
                </c:pt>
                <c:pt idx="68">
                  <c:v>1100000</c:v>
                </c:pt>
                <c:pt idx="69">
                  <c:v>1180000</c:v>
                </c:pt>
                <c:pt idx="70">
                  <c:v>1900000</c:v>
                </c:pt>
                <c:pt idx="71">
                  <c:v>2100000</c:v>
                </c:pt>
                <c:pt idx="72">
                  <c:v>3510000</c:v>
                </c:pt>
                <c:pt idx="73">
                  <c:v>12500000</c:v>
                </c:pt>
              </c:numCache>
            </c:numRef>
          </c:val>
          <c:extLst>
            <c:ext xmlns:c16="http://schemas.microsoft.com/office/drawing/2014/chart" uri="{C3380CC4-5D6E-409C-BE32-E72D297353CC}">
              <c16:uniqueId val="{00000000-16C4-4D2D-9DED-46BA767F121E}"/>
            </c:ext>
          </c:extLst>
        </c:ser>
        <c:ser>
          <c:idx val="1"/>
          <c:order val="1"/>
          <c:tx>
            <c:strRef>
              <c:f>'Pivot Tables'!$AQ$10</c:f>
              <c:strCache>
                <c:ptCount val="1"/>
                <c:pt idx="0">
                  <c:v>Sum of PUNTAJE [DESPUÉS LLAMADA ITZEL]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Tables'!$AO$11:$AO$85</c:f>
              <c:strCache>
                <c:ptCount val="74"/>
                <c:pt idx="0">
                  <c:v>Run Chavoruco Run</c:v>
                </c:pt>
                <c:pt idx="1">
                  <c:v>Max Meitzner</c:v>
                </c:pt>
                <c:pt idx="2">
                  <c:v>Val Gutierrez</c:v>
                </c:pt>
                <c:pt idx="3">
                  <c:v>Val Sicilia</c:v>
                </c:pt>
                <c:pt idx="4">
                  <c:v>Maximiliano Fanelli</c:v>
                </c:pt>
                <c:pt idx="5">
                  <c:v>Augusto Finocchiaro</c:v>
                </c:pt>
                <c:pt idx="6">
                  <c:v>Tomala Barbón</c:v>
                </c:pt>
                <c:pt idx="7">
                  <c:v>Jannette Chao</c:v>
                </c:pt>
                <c:pt idx="8">
                  <c:v>Luis GyG</c:v>
                </c:pt>
                <c:pt idx="9">
                  <c:v>Mike García</c:v>
                </c:pt>
                <c:pt idx="10">
                  <c:v>Arturo Goga</c:v>
                </c:pt>
                <c:pt idx="11">
                  <c:v>Valdedrama</c:v>
                </c:pt>
                <c:pt idx="12">
                  <c:v>Javier Vazquez</c:v>
                </c:pt>
                <c:pt idx="13">
                  <c:v>Paco Díaz</c:v>
                </c:pt>
                <c:pt idx="14">
                  <c:v>Daniela Peña</c:v>
                </c:pt>
                <c:pt idx="15">
                  <c:v>DepaDSoltera</c:v>
                </c:pt>
                <c:pt idx="16">
                  <c:v>Anaís Arika</c:v>
                </c:pt>
                <c:pt idx="17">
                  <c:v>Mr Mx Tech</c:v>
                </c:pt>
                <c:pt idx="18">
                  <c:v>Leopoldo Dubuc</c:v>
                </c:pt>
                <c:pt idx="19">
                  <c:v>Agustín Eme</c:v>
                </c:pt>
                <c:pt idx="20">
                  <c:v>Tony Sano</c:v>
                </c:pt>
                <c:pt idx="21">
                  <c:v>Fede Porras</c:v>
                </c:pt>
                <c:pt idx="22">
                  <c:v>Rodrigo Moraga</c:v>
                </c:pt>
                <c:pt idx="23">
                  <c:v>Mauro Albornoz</c:v>
                </c:pt>
                <c:pt idx="24">
                  <c:v>Edo Wilhelm</c:v>
                </c:pt>
                <c:pt idx="25">
                  <c:v>Wikichava</c:v>
                </c:pt>
                <c:pt idx="26">
                  <c:v>Tekibocas</c:v>
                </c:pt>
                <c:pt idx="27">
                  <c:v>Elias Cervantes</c:v>
                </c:pt>
                <c:pt idx="28">
                  <c:v>Baltazar Christensen</c:v>
                </c:pt>
                <c:pt idx="29">
                  <c:v>Stevens Joseph</c:v>
                </c:pt>
                <c:pt idx="30">
                  <c:v>Flor Barbeira</c:v>
                </c:pt>
                <c:pt idx="31">
                  <c:v>Rafa Bertorini</c:v>
                </c:pt>
                <c:pt idx="32">
                  <c:v>Sofía Berwig</c:v>
                </c:pt>
                <c:pt idx="33">
                  <c:v>Mauricio Narea</c:v>
                </c:pt>
                <c:pt idx="34">
                  <c:v>Wera Kuri</c:v>
                </c:pt>
                <c:pt idx="35">
                  <c:v>Aura López</c:v>
                </c:pt>
                <c:pt idx="36">
                  <c:v>Michelle de Ita</c:v>
                </c:pt>
                <c:pt idx="37">
                  <c:v>Manu Pozzi</c:v>
                </c:pt>
                <c:pt idx="38">
                  <c:v>Maximiliano Villegas</c:v>
                </c:pt>
                <c:pt idx="39">
                  <c:v>Luigi Palacios</c:v>
                </c:pt>
                <c:pt idx="40">
                  <c:v>Jen Cabildo</c:v>
                </c:pt>
                <c:pt idx="41">
                  <c:v>Alex Medela</c:v>
                </c:pt>
                <c:pt idx="42">
                  <c:v>Armando Ubeda</c:v>
                </c:pt>
                <c:pt idx="43">
                  <c:v>Fer Carolei</c:v>
                </c:pt>
                <c:pt idx="44">
                  <c:v>Majo Montemayor</c:v>
                </c:pt>
                <c:pt idx="45">
                  <c:v>Jovan Renard</c:v>
                </c:pt>
                <c:pt idx="46">
                  <c:v>BRCDE</c:v>
                </c:pt>
                <c:pt idx="47">
                  <c:v>Yanina Cheisa</c:v>
                </c:pt>
                <c:pt idx="48">
                  <c:v>Majo Castro </c:v>
                </c:pt>
                <c:pt idx="49">
                  <c:v>Lucas Baini</c:v>
                </c:pt>
                <c:pt idx="50">
                  <c:v>Franchubavio</c:v>
                </c:pt>
                <c:pt idx="51">
                  <c:v>Ana Jimena Villanueva</c:v>
                </c:pt>
                <c:pt idx="52">
                  <c:v>Tech santos</c:v>
                </c:pt>
                <c:pt idx="53">
                  <c:v>Zoe Water</c:v>
                </c:pt>
                <c:pt idx="54">
                  <c:v>Pablo Gil</c:v>
                </c:pt>
                <c:pt idx="55">
                  <c:v>Marelissa Him</c:v>
                </c:pt>
                <c:pt idx="56">
                  <c:v>Phillip Chu Joy</c:v>
                </c:pt>
                <c:pt idx="57">
                  <c:v>Pierre</c:v>
                </c:pt>
                <c:pt idx="58">
                  <c:v>Chuy Almada</c:v>
                </c:pt>
                <c:pt idx="59">
                  <c:v>The Urban Beauty</c:v>
                </c:pt>
                <c:pt idx="60">
                  <c:v>Mia Martinez</c:v>
                </c:pt>
                <c:pt idx="61">
                  <c:v>Mariel de Viaje</c:v>
                </c:pt>
                <c:pt idx="62">
                  <c:v>Sheldry Saez</c:v>
                </c:pt>
                <c:pt idx="63">
                  <c:v>Rommel Pacheco</c:v>
                </c:pt>
                <c:pt idx="64">
                  <c:v>Aristeo Cazares</c:v>
                </c:pt>
                <c:pt idx="65">
                  <c:v>Daniela Fainus</c:v>
                </c:pt>
                <c:pt idx="66">
                  <c:v>Andrés Neshudo</c:v>
                </c:pt>
                <c:pt idx="67">
                  <c:v>José Pablo Minor</c:v>
                </c:pt>
                <c:pt idx="68">
                  <c:v>Cristian de la Fuente</c:v>
                </c:pt>
                <c:pt idx="69">
                  <c:v>Carlos Vassan</c:v>
                </c:pt>
                <c:pt idx="70">
                  <c:v>Facundo</c:v>
                </c:pt>
                <c:pt idx="71">
                  <c:v>Isa Marcial</c:v>
                </c:pt>
                <c:pt idx="72">
                  <c:v>HollyRadio</c:v>
                </c:pt>
                <c:pt idx="73">
                  <c:v>Arturo Vidal</c:v>
                </c:pt>
              </c:strCache>
            </c:strRef>
          </c:cat>
          <c:val>
            <c:numRef>
              <c:f>'Pivot Tables'!$AQ$11:$AQ$85</c:f>
              <c:numCache>
                <c:formatCode>General</c:formatCode>
                <c:ptCount val="74"/>
                <c:pt idx="0">
                  <c:v>0.9</c:v>
                </c:pt>
                <c:pt idx="1">
                  <c:v>0.9</c:v>
                </c:pt>
                <c:pt idx="2">
                  <c:v>0.9</c:v>
                </c:pt>
                <c:pt idx="3">
                  <c:v>0.9</c:v>
                </c:pt>
                <c:pt idx="4">
                  <c:v>0.95</c:v>
                </c:pt>
                <c:pt idx="5">
                  <c:v>0.95</c:v>
                </c:pt>
                <c:pt idx="6">
                  <c:v>0.9</c:v>
                </c:pt>
                <c:pt idx="7">
                  <c:v>0.9</c:v>
                </c:pt>
                <c:pt idx="8">
                  <c:v>1.05</c:v>
                </c:pt>
                <c:pt idx="9">
                  <c:v>0.9</c:v>
                </c:pt>
                <c:pt idx="10">
                  <c:v>0.95</c:v>
                </c:pt>
                <c:pt idx="11">
                  <c:v>0.95</c:v>
                </c:pt>
                <c:pt idx="12">
                  <c:v>0</c:v>
                </c:pt>
                <c:pt idx="13">
                  <c:v>0.95</c:v>
                </c:pt>
                <c:pt idx="14">
                  <c:v>0.85</c:v>
                </c:pt>
                <c:pt idx="15">
                  <c:v>0.9</c:v>
                </c:pt>
                <c:pt idx="16">
                  <c:v>0.95</c:v>
                </c:pt>
                <c:pt idx="17">
                  <c:v>0.95</c:v>
                </c:pt>
                <c:pt idx="18">
                  <c:v>0.95</c:v>
                </c:pt>
                <c:pt idx="19">
                  <c:v>0.95</c:v>
                </c:pt>
                <c:pt idx="20">
                  <c:v>0.95</c:v>
                </c:pt>
                <c:pt idx="21">
                  <c:v>0.95</c:v>
                </c:pt>
                <c:pt idx="22">
                  <c:v>0.95</c:v>
                </c:pt>
                <c:pt idx="23">
                  <c:v>0.95</c:v>
                </c:pt>
                <c:pt idx="24">
                  <c:v>0.9</c:v>
                </c:pt>
                <c:pt idx="25">
                  <c:v>0.95</c:v>
                </c:pt>
                <c:pt idx="26">
                  <c:v>0.95</c:v>
                </c:pt>
                <c:pt idx="27">
                  <c:v>0.9</c:v>
                </c:pt>
                <c:pt idx="28">
                  <c:v>0.95</c:v>
                </c:pt>
                <c:pt idx="29">
                  <c:v>0.95</c:v>
                </c:pt>
                <c:pt idx="30">
                  <c:v>0.95</c:v>
                </c:pt>
                <c:pt idx="31">
                  <c:v>0.95</c:v>
                </c:pt>
                <c:pt idx="32">
                  <c:v>0.9</c:v>
                </c:pt>
                <c:pt idx="33">
                  <c:v>0.95</c:v>
                </c:pt>
                <c:pt idx="34">
                  <c:v>0.85</c:v>
                </c:pt>
                <c:pt idx="35">
                  <c:v>0.95</c:v>
                </c:pt>
                <c:pt idx="36">
                  <c:v>0.9</c:v>
                </c:pt>
                <c:pt idx="37">
                  <c:v>0.95</c:v>
                </c:pt>
                <c:pt idx="38">
                  <c:v>0.95</c:v>
                </c:pt>
                <c:pt idx="39">
                  <c:v>0.95</c:v>
                </c:pt>
                <c:pt idx="40">
                  <c:v>0.9</c:v>
                </c:pt>
                <c:pt idx="41">
                  <c:v>0.95</c:v>
                </c:pt>
                <c:pt idx="42">
                  <c:v>0.9</c:v>
                </c:pt>
                <c:pt idx="43">
                  <c:v>0.95</c:v>
                </c:pt>
                <c:pt idx="44">
                  <c:v>0.95</c:v>
                </c:pt>
                <c:pt idx="45">
                  <c:v>0.95</c:v>
                </c:pt>
                <c:pt idx="46">
                  <c:v>0.95</c:v>
                </c:pt>
                <c:pt idx="47">
                  <c:v>0.9</c:v>
                </c:pt>
                <c:pt idx="48">
                  <c:v>0.9</c:v>
                </c:pt>
                <c:pt idx="49">
                  <c:v>0.95</c:v>
                </c:pt>
                <c:pt idx="50">
                  <c:v>0.9</c:v>
                </c:pt>
                <c:pt idx="51">
                  <c:v>0.9</c:v>
                </c:pt>
                <c:pt idx="52">
                  <c:v>0.95</c:v>
                </c:pt>
                <c:pt idx="53">
                  <c:v>0.85</c:v>
                </c:pt>
                <c:pt idx="54">
                  <c:v>0.9</c:v>
                </c:pt>
                <c:pt idx="55">
                  <c:v>0.95</c:v>
                </c:pt>
                <c:pt idx="56">
                  <c:v>0.95</c:v>
                </c:pt>
                <c:pt idx="57">
                  <c:v>0.95</c:v>
                </c:pt>
                <c:pt idx="58">
                  <c:v>0.85</c:v>
                </c:pt>
                <c:pt idx="59">
                  <c:v>0.95</c:v>
                </c:pt>
                <c:pt idx="60">
                  <c:v>0.9</c:v>
                </c:pt>
                <c:pt idx="61">
                  <c:v>0.95</c:v>
                </c:pt>
                <c:pt idx="62">
                  <c:v>0.95</c:v>
                </c:pt>
                <c:pt idx="63">
                  <c:v>0.85</c:v>
                </c:pt>
                <c:pt idx="64">
                  <c:v>0.85</c:v>
                </c:pt>
                <c:pt idx="65">
                  <c:v>0.85</c:v>
                </c:pt>
                <c:pt idx="66">
                  <c:v>0.95</c:v>
                </c:pt>
                <c:pt idx="67">
                  <c:v>0.95</c:v>
                </c:pt>
                <c:pt idx="68">
                  <c:v>0.95</c:v>
                </c:pt>
                <c:pt idx="69">
                  <c:v>0.95</c:v>
                </c:pt>
                <c:pt idx="70">
                  <c:v>0.95</c:v>
                </c:pt>
                <c:pt idx="71">
                  <c:v>1.1000000000000001</c:v>
                </c:pt>
                <c:pt idx="72">
                  <c:v>0.95</c:v>
                </c:pt>
                <c:pt idx="73">
                  <c:v>0.95</c:v>
                </c:pt>
              </c:numCache>
            </c:numRef>
          </c:val>
          <c:extLst>
            <c:ext xmlns:c16="http://schemas.microsoft.com/office/drawing/2014/chart" uri="{C3380CC4-5D6E-409C-BE32-E72D297353CC}">
              <c16:uniqueId val="{00000001-16C4-4D2D-9DED-46BA767F121E}"/>
            </c:ext>
          </c:extLst>
        </c:ser>
        <c:dLbls>
          <c:dLblPos val="outEnd"/>
          <c:showLegendKey val="0"/>
          <c:showVal val="1"/>
          <c:showCatName val="0"/>
          <c:showSerName val="0"/>
          <c:showPercent val="0"/>
          <c:showBubbleSize val="0"/>
        </c:dLbls>
        <c:gapWidth val="182"/>
        <c:axId val="301214799"/>
        <c:axId val="301219391"/>
      </c:barChart>
      <c:catAx>
        <c:axId val="301214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s-MX"/>
          </a:p>
        </c:txPr>
        <c:crossAx val="301219391"/>
        <c:crosses val="autoZero"/>
        <c:auto val="1"/>
        <c:lblAlgn val="ctr"/>
        <c:lblOffset val="100"/>
        <c:noMultiLvlLbl val="0"/>
      </c:catAx>
      <c:valAx>
        <c:axId val="301219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s-MX"/>
          </a:p>
        </c:txPr>
        <c:crossAx val="301214799"/>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558800</xdr:colOff>
      <xdr:row>3</xdr:row>
      <xdr:rowOff>50800</xdr:rowOff>
    </xdr:to>
    <xdr:sp macro="" textlink="">
      <xdr:nvSpPr>
        <xdr:cNvPr id="8" name="Rectangle 7">
          <a:extLst>
            <a:ext uri="{FF2B5EF4-FFF2-40B4-BE49-F238E27FC236}">
              <a16:creationId xmlns:a16="http://schemas.microsoft.com/office/drawing/2014/main" id="{881BB99E-9342-4524-B309-A7394081674A}"/>
            </a:ext>
          </a:extLst>
        </xdr:cNvPr>
        <xdr:cNvSpPr/>
      </xdr:nvSpPr>
      <xdr:spPr>
        <a:xfrm>
          <a:off x="0" y="0"/>
          <a:ext cx="4826000" cy="60325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s-MX" sz="2800" b="1">
              <a:solidFill>
                <a:schemeClr val="bg1"/>
              </a:solidFill>
              <a:latin typeface="Segoe UI Light" panose="020B0502040204020203" pitchFamily="34" charset="0"/>
              <a:cs typeface="Segoe UI Light" panose="020B0502040204020203" pitchFamily="34" charset="0"/>
            </a:rPr>
            <a:t>Sony</a:t>
          </a:r>
          <a:r>
            <a:rPr lang="es-MX" sz="2800" b="1" baseline="0">
              <a:solidFill>
                <a:schemeClr val="bg1"/>
              </a:solidFill>
              <a:latin typeface="Segoe UI Light" panose="020B0502040204020203" pitchFamily="34" charset="0"/>
              <a:cs typeface="Segoe UI Light" panose="020B0502040204020203" pitchFamily="34" charset="0"/>
            </a:rPr>
            <a:t> Electronics: Monetización</a:t>
          </a:r>
          <a:endParaRPr lang="es-MX" sz="2800" b="1">
            <a:solidFill>
              <a:schemeClr val="bg1"/>
            </a:solidFill>
            <a:latin typeface="Segoe UI Light" panose="020B0502040204020203" pitchFamily="34" charset="0"/>
            <a:cs typeface="Segoe UI Light" panose="020B0502040204020203" pitchFamily="34" charset="0"/>
          </a:endParaRPr>
        </a:p>
      </xdr:txBody>
    </xdr:sp>
    <xdr:clientData/>
  </xdr:twoCellAnchor>
  <xdr:twoCellAnchor>
    <xdr:from>
      <xdr:col>8</xdr:col>
      <xdr:colOff>260350</xdr:colOff>
      <xdr:row>0</xdr:row>
      <xdr:rowOff>0</xdr:rowOff>
    </xdr:from>
    <xdr:to>
      <xdr:col>11</xdr:col>
      <xdr:colOff>342900</xdr:colOff>
      <xdr:row>1</xdr:row>
      <xdr:rowOff>171450</xdr:rowOff>
    </xdr:to>
    <xdr:sp macro="" textlink="">
      <xdr:nvSpPr>
        <xdr:cNvPr id="9" name="Rectangle 8">
          <a:extLst>
            <a:ext uri="{FF2B5EF4-FFF2-40B4-BE49-F238E27FC236}">
              <a16:creationId xmlns:a16="http://schemas.microsoft.com/office/drawing/2014/main" id="{7959032D-91D6-4119-AE08-8469ADB722DC}"/>
            </a:ext>
          </a:extLst>
        </xdr:cNvPr>
        <xdr:cNvSpPr/>
      </xdr:nvSpPr>
      <xdr:spPr>
        <a:xfrm>
          <a:off x="5137150" y="0"/>
          <a:ext cx="1911350" cy="355600"/>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800" b="1">
              <a:latin typeface="Segoe UI Light" panose="020B0502040204020203" pitchFamily="34" charset="0"/>
              <a:cs typeface="Segoe UI Light" panose="020B0502040204020203" pitchFamily="34" charset="0"/>
            </a:rPr>
            <a:t>Puntaje</a:t>
          </a:r>
        </a:p>
      </xdr:txBody>
    </xdr:sp>
    <xdr:clientData/>
  </xdr:twoCellAnchor>
  <xdr:twoCellAnchor>
    <xdr:from>
      <xdr:col>11</xdr:col>
      <xdr:colOff>361950</xdr:colOff>
      <xdr:row>0</xdr:row>
      <xdr:rowOff>0</xdr:rowOff>
    </xdr:from>
    <xdr:to>
      <xdr:col>14</xdr:col>
      <xdr:colOff>444500</xdr:colOff>
      <xdr:row>1</xdr:row>
      <xdr:rowOff>171450</xdr:rowOff>
    </xdr:to>
    <xdr:sp macro="" textlink="">
      <xdr:nvSpPr>
        <xdr:cNvPr id="10" name="Rectangle 9">
          <a:extLst>
            <a:ext uri="{FF2B5EF4-FFF2-40B4-BE49-F238E27FC236}">
              <a16:creationId xmlns:a16="http://schemas.microsoft.com/office/drawing/2014/main" id="{AF5DE4A8-2749-4B32-BD40-FB00CE0145FE}"/>
            </a:ext>
          </a:extLst>
        </xdr:cNvPr>
        <xdr:cNvSpPr/>
      </xdr:nvSpPr>
      <xdr:spPr>
        <a:xfrm>
          <a:off x="7067550" y="0"/>
          <a:ext cx="1911350" cy="355600"/>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800" b="1">
              <a:latin typeface="Segoe UI Light" panose="020B0502040204020203" pitchFamily="34" charset="0"/>
              <a:cs typeface="Segoe UI Light" panose="020B0502040204020203" pitchFamily="34" charset="0"/>
            </a:rPr>
            <a:t>Categoría</a:t>
          </a:r>
        </a:p>
      </xdr:txBody>
    </xdr:sp>
    <xdr:clientData/>
  </xdr:twoCellAnchor>
  <xdr:twoCellAnchor>
    <xdr:from>
      <xdr:col>14</xdr:col>
      <xdr:colOff>463550</xdr:colOff>
      <xdr:row>0</xdr:row>
      <xdr:rowOff>0</xdr:rowOff>
    </xdr:from>
    <xdr:to>
      <xdr:col>17</xdr:col>
      <xdr:colOff>546100</xdr:colOff>
      <xdr:row>1</xdr:row>
      <xdr:rowOff>171450</xdr:rowOff>
    </xdr:to>
    <xdr:sp macro="" textlink="">
      <xdr:nvSpPr>
        <xdr:cNvPr id="11" name="Rectangle 10">
          <a:extLst>
            <a:ext uri="{FF2B5EF4-FFF2-40B4-BE49-F238E27FC236}">
              <a16:creationId xmlns:a16="http://schemas.microsoft.com/office/drawing/2014/main" id="{0CF0C7EF-F3C3-489F-AE68-1F83176BA507}"/>
            </a:ext>
          </a:extLst>
        </xdr:cNvPr>
        <xdr:cNvSpPr/>
      </xdr:nvSpPr>
      <xdr:spPr>
        <a:xfrm>
          <a:off x="8997950" y="0"/>
          <a:ext cx="1911350" cy="355600"/>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800" b="1">
              <a:latin typeface="Segoe UI Light" panose="020B0502040204020203" pitchFamily="34" charset="0"/>
              <a:cs typeface="Segoe UI Light" panose="020B0502040204020203" pitchFamily="34" charset="0"/>
            </a:rPr>
            <a:t>Followers</a:t>
          </a:r>
        </a:p>
      </xdr:txBody>
    </xdr:sp>
    <xdr:clientData/>
  </xdr:twoCellAnchor>
  <xdr:twoCellAnchor>
    <xdr:from>
      <xdr:col>8</xdr:col>
      <xdr:colOff>260350</xdr:colOff>
      <xdr:row>1</xdr:row>
      <xdr:rowOff>171450</xdr:rowOff>
    </xdr:from>
    <xdr:to>
      <xdr:col>11</xdr:col>
      <xdr:colOff>342900</xdr:colOff>
      <xdr:row>3</xdr:row>
      <xdr:rowOff>158750</xdr:rowOff>
    </xdr:to>
    <xdr:sp macro="" textlink="'Pivot Tables'!AQ11">
      <xdr:nvSpPr>
        <xdr:cNvPr id="12" name="Rectangle 11">
          <a:extLst>
            <a:ext uri="{FF2B5EF4-FFF2-40B4-BE49-F238E27FC236}">
              <a16:creationId xmlns:a16="http://schemas.microsoft.com/office/drawing/2014/main" id="{F1331B3F-4D2F-4A40-A9EA-3B3D245188C0}"/>
            </a:ext>
          </a:extLst>
        </xdr:cNvPr>
        <xdr:cNvSpPr/>
      </xdr:nvSpPr>
      <xdr:spPr>
        <a:xfrm>
          <a:off x="5137150" y="355600"/>
          <a:ext cx="1911350" cy="3556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C7E386A-9509-4B0C-B759-B07400A78A7D}" type="TxLink">
            <a:rPr lang="en-US" sz="1600" b="1" i="0" u="none" strike="noStrike">
              <a:solidFill>
                <a:schemeClr val="bg1"/>
              </a:solidFill>
              <a:latin typeface="Segoe UI Light" panose="020B0502040204020203" pitchFamily="34" charset="0"/>
              <a:cs typeface="Segoe UI Light" panose="020B0502040204020203" pitchFamily="34" charset="0"/>
            </a:rPr>
            <a:pPr algn="ctr"/>
            <a:t>0.9</a:t>
          </a:fld>
          <a:endParaRPr lang="es-MX" sz="4000" b="1">
            <a:solidFill>
              <a:schemeClr val="bg1"/>
            </a:solidFill>
            <a:latin typeface="Segoe UI Light" panose="020B0502040204020203" pitchFamily="34" charset="0"/>
            <a:cs typeface="Segoe UI Light" panose="020B0502040204020203" pitchFamily="34" charset="0"/>
          </a:endParaRPr>
        </a:p>
      </xdr:txBody>
    </xdr:sp>
    <xdr:clientData/>
  </xdr:twoCellAnchor>
  <xdr:twoCellAnchor>
    <xdr:from>
      <xdr:col>11</xdr:col>
      <xdr:colOff>361950</xdr:colOff>
      <xdr:row>1</xdr:row>
      <xdr:rowOff>165100</xdr:rowOff>
    </xdr:from>
    <xdr:to>
      <xdr:col>14</xdr:col>
      <xdr:colOff>444500</xdr:colOff>
      <xdr:row>3</xdr:row>
      <xdr:rowOff>152400</xdr:rowOff>
    </xdr:to>
    <xdr:sp macro="" textlink="'[4]Pivot Tables'!V2">
      <xdr:nvSpPr>
        <xdr:cNvPr id="13" name="Rectangle 12">
          <a:extLst>
            <a:ext uri="{FF2B5EF4-FFF2-40B4-BE49-F238E27FC236}">
              <a16:creationId xmlns:a16="http://schemas.microsoft.com/office/drawing/2014/main" id="{F647EA46-D2E6-403C-AD99-56D40EA7645B}"/>
            </a:ext>
          </a:extLst>
        </xdr:cNvPr>
        <xdr:cNvSpPr/>
      </xdr:nvSpPr>
      <xdr:spPr>
        <a:xfrm>
          <a:off x="7067550" y="349250"/>
          <a:ext cx="1911350" cy="3556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A4F3EE4-5DCC-4200-BCF1-C8A41D383585}" type="TxLink">
            <a:rPr lang="en-US" sz="1600" b="1" i="0" u="none" strike="noStrike">
              <a:solidFill>
                <a:schemeClr val="bg1"/>
              </a:solidFill>
              <a:latin typeface="Segoe UI Light" panose="020B0502040204020203" pitchFamily="34" charset="0"/>
              <a:cs typeface="Segoe UI Light" panose="020B0502040204020203" pitchFamily="34" charset="0"/>
            </a:rPr>
            <a:pPr algn="ctr"/>
            <a:t>14</a:t>
          </a:fld>
          <a:endParaRPr lang="es-MX" sz="4000" b="1" i="0">
            <a:solidFill>
              <a:schemeClr val="bg1"/>
            </a:solidFill>
            <a:latin typeface="Segoe UI Light" panose="020B0502040204020203" pitchFamily="34" charset="0"/>
            <a:cs typeface="Segoe UI Light" panose="020B0502040204020203" pitchFamily="34" charset="0"/>
          </a:endParaRPr>
        </a:p>
      </xdr:txBody>
    </xdr:sp>
    <xdr:clientData/>
  </xdr:twoCellAnchor>
  <xdr:twoCellAnchor>
    <xdr:from>
      <xdr:col>14</xdr:col>
      <xdr:colOff>463550</xdr:colOff>
      <xdr:row>1</xdr:row>
      <xdr:rowOff>158750</xdr:rowOff>
    </xdr:from>
    <xdr:to>
      <xdr:col>17</xdr:col>
      <xdr:colOff>546100</xdr:colOff>
      <xdr:row>3</xdr:row>
      <xdr:rowOff>146050</xdr:rowOff>
    </xdr:to>
    <xdr:sp macro="" textlink="'Pivot Tables'!AP11">
      <xdr:nvSpPr>
        <xdr:cNvPr id="14" name="Rectangle 13">
          <a:extLst>
            <a:ext uri="{FF2B5EF4-FFF2-40B4-BE49-F238E27FC236}">
              <a16:creationId xmlns:a16="http://schemas.microsoft.com/office/drawing/2014/main" id="{1D05FFE5-79B5-425E-A966-99DF036FB55C}"/>
            </a:ext>
          </a:extLst>
        </xdr:cNvPr>
        <xdr:cNvSpPr/>
      </xdr:nvSpPr>
      <xdr:spPr>
        <a:xfrm>
          <a:off x="8997950" y="342900"/>
          <a:ext cx="1911350" cy="3556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5449ABD-4BF6-4C95-96C8-6D42C88E4DAE}" type="TxLink">
            <a:rPr lang="en-US" sz="1600" b="1" i="0" u="none" strike="noStrike">
              <a:solidFill>
                <a:schemeClr val="bg1"/>
              </a:solidFill>
              <a:latin typeface="Segoe UI Light" panose="020B0502040204020203" pitchFamily="34" charset="0"/>
              <a:cs typeface="Segoe UI Light" panose="020B0502040204020203" pitchFamily="34" charset="0"/>
            </a:rPr>
            <a:pPr algn="ctr"/>
            <a:t>636</a:t>
          </a:fld>
          <a:endParaRPr lang="es-MX" sz="4000" b="1">
            <a:solidFill>
              <a:schemeClr val="bg1"/>
            </a:solidFill>
            <a:latin typeface="Segoe UI Light" panose="020B0502040204020203" pitchFamily="34" charset="0"/>
            <a:cs typeface="Segoe UI Light" panose="020B0502040204020203" pitchFamily="34" charset="0"/>
          </a:endParaRPr>
        </a:p>
      </xdr:txBody>
    </xdr:sp>
    <xdr:clientData/>
  </xdr:twoCellAnchor>
  <xdr:twoCellAnchor>
    <xdr:from>
      <xdr:col>3</xdr:col>
      <xdr:colOff>133350</xdr:colOff>
      <xdr:row>4</xdr:row>
      <xdr:rowOff>44450</xdr:rowOff>
    </xdr:from>
    <xdr:to>
      <xdr:col>9</xdr:col>
      <xdr:colOff>75750</xdr:colOff>
      <xdr:row>15</xdr:row>
      <xdr:rowOff>114300</xdr:rowOff>
    </xdr:to>
    <xdr:graphicFrame macro="">
      <xdr:nvGraphicFramePr>
        <xdr:cNvPr id="15" name="Chart 14">
          <a:extLst>
            <a:ext uri="{FF2B5EF4-FFF2-40B4-BE49-F238E27FC236}">
              <a16:creationId xmlns:a16="http://schemas.microsoft.com/office/drawing/2014/main" id="{D287DA11-D398-4BE0-9856-0F88F0286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57150</xdr:rowOff>
    </xdr:from>
    <xdr:to>
      <xdr:col>3</xdr:col>
      <xdr:colOff>0</xdr:colOff>
      <xdr:row>18</xdr:row>
      <xdr:rowOff>3175</xdr:rowOff>
    </xdr:to>
    <mc:AlternateContent xmlns:mc="http://schemas.openxmlformats.org/markup-compatibility/2006" xmlns:a14="http://schemas.microsoft.com/office/drawing/2010/main">
      <mc:Choice Requires="a14">
        <xdr:graphicFrame macro="">
          <xdr:nvGraphicFramePr>
            <xdr:cNvPr id="16" name="País 1">
              <a:extLst>
                <a:ext uri="{FF2B5EF4-FFF2-40B4-BE49-F238E27FC236}">
                  <a16:creationId xmlns:a16="http://schemas.microsoft.com/office/drawing/2014/main" id="{83518C54-013E-4481-B970-BC5BBE196FCB}"/>
                </a:ext>
              </a:extLst>
            </xdr:cNvPr>
            <xdr:cNvGraphicFramePr/>
          </xdr:nvGraphicFramePr>
          <xdr:xfrm>
            <a:off x="0" y="0"/>
            <a:ext cx="0" cy="0"/>
          </xdr:xfrm>
          <a:graphic>
            <a:graphicData uri="http://schemas.microsoft.com/office/drawing/2010/slicer">
              <sle:slicer xmlns:sle="http://schemas.microsoft.com/office/drawing/2010/slicer" name="País 1"/>
            </a:graphicData>
          </a:graphic>
        </xdr:graphicFrame>
      </mc:Choice>
      <mc:Fallback xmlns="">
        <xdr:sp macro="" textlink="">
          <xdr:nvSpPr>
            <xdr:cNvPr id="0" name=""/>
            <xdr:cNvSpPr>
              <a:spLocks noTextEdit="1"/>
            </xdr:cNvSpPr>
          </xdr:nvSpPr>
          <xdr:spPr>
            <a:xfrm>
              <a:off x="0" y="793750"/>
              <a:ext cx="1828800" cy="252412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133350</xdr:colOff>
      <xdr:row>4</xdr:row>
      <xdr:rowOff>50800</xdr:rowOff>
    </xdr:from>
    <xdr:to>
      <xdr:col>15</xdr:col>
      <xdr:colOff>75750</xdr:colOff>
      <xdr:row>15</xdr:row>
      <xdr:rowOff>101600</xdr:rowOff>
    </xdr:to>
    <xdr:graphicFrame macro="">
      <xdr:nvGraphicFramePr>
        <xdr:cNvPr id="17" name="Chart 16">
          <a:extLst>
            <a:ext uri="{FF2B5EF4-FFF2-40B4-BE49-F238E27FC236}">
              <a16:creationId xmlns:a16="http://schemas.microsoft.com/office/drawing/2014/main" id="{E7B7066B-FFFA-4EBA-A3C7-83F2EB553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18</xdr:row>
      <xdr:rowOff>107951</xdr:rowOff>
    </xdr:from>
    <xdr:to>
      <xdr:col>3</xdr:col>
      <xdr:colOff>0</xdr:colOff>
      <xdr:row>25</xdr:row>
      <xdr:rowOff>101601</xdr:rowOff>
    </xdr:to>
    <mc:AlternateContent xmlns:mc="http://schemas.openxmlformats.org/markup-compatibility/2006" xmlns:a14="http://schemas.microsoft.com/office/drawing/2010/main">
      <mc:Choice Requires="a14">
        <xdr:graphicFrame macro="">
          <xdr:nvGraphicFramePr>
            <xdr:cNvPr id="18" name="Principal Red Social 1">
              <a:extLst>
                <a:ext uri="{FF2B5EF4-FFF2-40B4-BE49-F238E27FC236}">
                  <a16:creationId xmlns:a16="http://schemas.microsoft.com/office/drawing/2014/main" id="{155D23F9-48E3-472B-99FC-172B43D0F174}"/>
                </a:ext>
              </a:extLst>
            </xdr:cNvPr>
            <xdr:cNvGraphicFramePr/>
          </xdr:nvGraphicFramePr>
          <xdr:xfrm>
            <a:off x="0" y="0"/>
            <a:ext cx="0" cy="0"/>
          </xdr:xfrm>
          <a:graphic>
            <a:graphicData uri="http://schemas.microsoft.com/office/drawing/2010/slicer">
              <sle:slicer xmlns:sle="http://schemas.microsoft.com/office/drawing/2010/slicer" name="Principal Red Social 1"/>
            </a:graphicData>
          </a:graphic>
        </xdr:graphicFrame>
      </mc:Choice>
      <mc:Fallback xmlns="">
        <xdr:sp macro="" textlink="">
          <xdr:nvSpPr>
            <xdr:cNvPr id="0" name=""/>
            <xdr:cNvSpPr>
              <a:spLocks noTextEdit="1"/>
            </xdr:cNvSpPr>
          </xdr:nvSpPr>
          <xdr:spPr>
            <a:xfrm>
              <a:off x="0" y="3422651"/>
              <a:ext cx="1828800" cy="1282700"/>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107950</xdr:colOff>
      <xdr:row>16</xdr:row>
      <xdr:rowOff>44450</xdr:rowOff>
    </xdr:from>
    <xdr:to>
      <xdr:col>9</xdr:col>
      <xdr:colOff>50350</xdr:colOff>
      <xdr:row>27</xdr:row>
      <xdr:rowOff>96000</xdr:rowOff>
    </xdr:to>
    <xdr:graphicFrame macro="">
      <xdr:nvGraphicFramePr>
        <xdr:cNvPr id="19" name="Chart 18">
          <a:extLst>
            <a:ext uri="{FF2B5EF4-FFF2-40B4-BE49-F238E27FC236}">
              <a16:creationId xmlns:a16="http://schemas.microsoft.com/office/drawing/2014/main" id="{756C5A93-2767-454E-93C4-0E8807D42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25</xdr:row>
      <xdr:rowOff>165100</xdr:rowOff>
    </xdr:from>
    <xdr:to>
      <xdr:col>3</xdr:col>
      <xdr:colOff>0</xdr:colOff>
      <xdr:row>39</xdr:row>
      <xdr:rowOff>111125</xdr:rowOff>
    </xdr:to>
    <mc:AlternateContent xmlns:mc="http://schemas.openxmlformats.org/markup-compatibility/2006" xmlns:a14="http://schemas.microsoft.com/office/drawing/2010/main">
      <mc:Choice Requires="a14">
        <xdr:graphicFrame macro="">
          <xdr:nvGraphicFramePr>
            <xdr:cNvPr id="20" name="Especialidad 2">
              <a:extLst>
                <a:ext uri="{FF2B5EF4-FFF2-40B4-BE49-F238E27FC236}">
                  <a16:creationId xmlns:a16="http://schemas.microsoft.com/office/drawing/2014/main" id="{037E2439-86AC-47C3-8F40-C10269CCBF2B}"/>
                </a:ext>
              </a:extLst>
            </xdr:cNvPr>
            <xdr:cNvGraphicFramePr/>
          </xdr:nvGraphicFramePr>
          <xdr:xfrm>
            <a:off x="0" y="0"/>
            <a:ext cx="0" cy="0"/>
          </xdr:xfrm>
          <a:graphic>
            <a:graphicData uri="http://schemas.microsoft.com/office/drawing/2010/slicer">
              <sle:slicer xmlns:sle="http://schemas.microsoft.com/office/drawing/2010/slicer" name="Especialidad 2"/>
            </a:graphicData>
          </a:graphic>
        </xdr:graphicFrame>
      </mc:Choice>
      <mc:Fallback xmlns="">
        <xdr:sp macro="" textlink="">
          <xdr:nvSpPr>
            <xdr:cNvPr id="0" name=""/>
            <xdr:cNvSpPr>
              <a:spLocks noTextEdit="1"/>
            </xdr:cNvSpPr>
          </xdr:nvSpPr>
          <xdr:spPr>
            <a:xfrm>
              <a:off x="0" y="4768850"/>
              <a:ext cx="1828800" cy="252412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114300</xdr:colOff>
      <xdr:row>16</xdr:row>
      <xdr:rowOff>50800</xdr:rowOff>
    </xdr:from>
    <xdr:to>
      <xdr:col>15</xdr:col>
      <xdr:colOff>56700</xdr:colOff>
      <xdr:row>27</xdr:row>
      <xdr:rowOff>102350</xdr:rowOff>
    </xdr:to>
    <xdr:graphicFrame macro="">
      <xdr:nvGraphicFramePr>
        <xdr:cNvPr id="21" name="Chart 20">
          <a:extLst>
            <a:ext uri="{FF2B5EF4-FFF2-40B4-BE49-F238E27FC236}">
              <a16:creationId xmlns:a16="http://schemas.microsoft.com/office/drawing/2014/main" id="{E8957301-E6DB-49DB-9284-5CEE1F756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139700</xdr:colOff>
      <xdr:row>4</xdr:row>
      <xdr:rowOff>44450</xdr:rowOff>
    </xdr:from>
    <xdr:to>
      <xdr:col>18</xdr:col>
      <xdr:colOff>139700</xdr:colOff>
      <xdr:row>17</xdr:row>
      <xdr:rowOff>174625</xdr:rowOff>
    </xdr:to>
    <mc:AlternateContent xmlns:mc="http://schemas.openxmlformats.org/markup-compatibility/2006" xmlns:a14="http://schemas.microsoft.com/office/drawing/2010/main">
      <mc:Choice Requires="a14">
        <xdr:graphicFrame macro="">
          <xdr:nvGraphicFramePr>
            <xdr:cNvPr id="22" name="Blogger/Influencer/Periodista 1">
              <a:extLst>
                <a:ext uri="{FF2B5EF4-FFF2-40B4-BE49-F238E27FC236}">
                  <a16:creationId xmlns:a16="http://schemas.microsoft.com/office/drawing/2014/main" id="{04BE4A0F-C1FE-4F62-B5E2-0CFE0A1D80AC}"/>
                </a:ext>
              </a:extLst>
            </xdr:cNvPr>
            <xdr:cNvGraphicFramePr/>
          </xdr:nvGraphicFramePr>
          <xdr:xfrm>
            <a:off x="0" y="0"/>
            <a:ext cx="0" cy="0"/>
          </xdr:xfrm>
          <a:graphic>
            <a:graphicData uri="http://schemas.microsoft.com/office/drawing/2010/slicer">
              <sle:slicer xmlns:sle="http://schemas.microsoft.com/office/drawing/2010/slicer" name="Blogger/Influencer/Periodista 1"/>
            </a:graphicData>
          </a:graphic>
        </xdr:graphicFrame>
      </mc:Choice>
      <mc:Fallback xmlns="">
        <xdr:sp macro="" textlink="">
          <xdr:nvSpPr>
            <xdr:cNvPr id="0" name=""/>
            <xdr:cNvSpPr>
              <a:spLocks noTextEdit="1"/>
            </xdr:cNvSpPr>
          </xdr:nvSpPr>
          <xdr:spPr>
            <a:xfrm>
              <a:off x="9283700" y="781050"/>
              <a:ext cx="1828800" cy="252412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107950</xdr:colOff>
      <xdr:row>27</xdr:row>
      <xdr:rowOff>139700</xdr:rowOff>
    </xdr:from>
    <xdr:to>
      <xdr:col>9</xdr:col>
      <xdr:colOff>50350</xdr:colOff>
      <xdr:row>39</xdr:row>
      <xdr:rowOff>7100</xdr:rowOff>
    </xdr:to>
    <xdr:graphicFrame macro="">
      <xdr:nvGraphicFramePr>
        <xdr:cNvPr id="23" name="Chart 22">
          <a:extLst>
            <a:ext uri="{FF2B5EF4-FFF2-40B4-BE49-F238E27FC236}">
              <a16:creationId xmlns:a16="http://schemas.microsoft.com/office/drawing/2014/main" id="{0028B59B-CF33-4360-9CC7-F9A0E0CDC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127000</xdr:colOff>
      <xdr:row>18</xdr:row>
      <xdr:rowOff>38101</xdr:rowOff>
    </xdr:from>
    <xdr:to>
      <xdr:col>18</xdr:col>
      <xdr:colOff>127000</xdr:colOff>
      <xdr:row>29</xdr:row>
      <xdr:rowOff>31751</xdr:rowOff>
    </xdr:to>
    <mc:AlternateContent xmlns:mc="http://schemas.openxmlformats.org/markup-compatibility/2006" xmlns:a14="http://schemas.microsoft.com/office/drawing/2010/main">
      <mc:Choice Requires="a14">
        <xdr:graphicFrame macro="">
          <xdr:nvGraphicFramePr>
            <xdr:cNvPr id="24" name="CATEGORÍA [DESPUÉS LLAMADA ITZEL] 1">
              <a:extLst>
                <a:ext uri="{FF2B5EF4-FFF2-40B4-BE49-F238E27FC236}">
                  <a16:creationId xmlns:a16="http://schemas.microsoft.com/office/drawing/2014/main" id="{0E9B1B34-95E5-4178-9BE5-3DDFD842119C}"/>
                </a:ext>
              </a:extLst>
            </xdr:cNvPr>
            <xdr:cNvGraphicFramePr/>
          </xdr:nvGraphicFramePr>
          <xdr:xfrm>
            <a:off x="0" y="0"/>
            <a:ext cx="0" cy="0"/>
          </xdr:xfrm>
          <a:graphic>
            <a:graphicData uri="http://schemas.microsoft.com/office/drawing/2010/slicer">
              <sle:slicer xmlns:sle="http://schemas.microsoft.com/office/drawing/2010/slicer" name="CATEGORÍA [DESPUÉS LLAMADA ITZEL] 1"/>
            </a:graphicData>
          </a:graphic>
        </xdr:graphicFrame>
      </mc:Choice>
      <mc:Fallback xmlns="">
        <xdr:sp macro="" textlink="">
          <xdr:nvSpPr>
            <xdr:cNvPr id="0" name=""/>
            <xdr:cNvSpPr>
              <a:spLocks noTextEdit="1"/>
            </xdr:cNvSpPr>
          </xdr:nvSpPr>
          <xdr:spPr>
            <a:xfrm>
              <a:off x="9271000" y="3352801"/>
              <a:ext cx="1828800" cy="2019300"/>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107950</xdr:colOff>
      <xdr:row>27</xdr:row>
      <xdr:rowOff>139700</xdr:rowOff>
    </xdr:from>
    <xdr:to>
      <xdr:col>15</xdr:col>
      <xdr:colOff>50350</xdr:colOff>
      <xdr:row>39</xdr:row>
      <xdr:rowOff>7100</xdr:rowOff>
    </xdr:to>
    <xdr:graphicFrame macro="">
      <xdr:nvGraphicFramePr>
        <xdr:cNvPr id="25" name="Chart 24">
          <a:extLst>
            <a:ext uri="{FF2B5EF4-FFF2-40B4-BE49-F238E27FC236}">
              <a16:creationId xmlns:a16="http://schemas.microsoft.com/office/drawing/2014/main" id="{A6DF18A1-3A47-4662-8B0D-465DE7672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120650</xdr:colOff>
      <xdr:row>29</xdr:row>
      <xdr:rowOff>69850</xdr:rowOff>
    </xdr:from>
    <xdr:to>
      <xdr:col>18</xdr:col>
      <xdr:colOff>120650</xdr:colOff>
      <xdr:row>40</xdr:row>
      <xdr:rowOff>95249</xdr:rowOff>
    </xdr:to>
    <mc:AlternateContent xmlns:mc="http://schemas.openxmlformats.org/markup-compatibility/2006" xmlns:a14="http://schemas.microsoft.com/office/drawing/2010/main">
      <mc:Choice Requires="a14">
        <xdr:graphicFrame macro="">
          <xdr:nvGraphicFramePr>
            <xdr:cNvPr id="26" name="PUNTAJE [DESPUÉS LLAMADA ITZEL] 1">
              <a:extLst>
                <a:ext uri="{FF2B5EF4-FFF2-40B4-BE49-F238E27FC236}">
                  <a16:creationId xmlns:a16="http://schemas.microsoft.com/office/drawing/2014/main" id="{2228C947-7E08-44B7-A21D-2EA35343F95E}"/>
                </a:ext>
              </a:extLst>
            </xdr:cNvPr>
            <xdr:cNvGraphicFramePr/>
          </xdr:nvGraphicFramePr>
          <xdr:xfrm>
            <a:off x="0" y="0"/>
            <a:ext cx="0" cy="0"/>
          </xdr:xfrm>
          <a:graphic>
            <a:graphicData uri="http://schemas.microsoft.com/office/drawing/2010/slicer">
              <sle:slicer xmlns:sle="http://schemas.microsoft.com/office/drawing/2010/slicer" name="PUNTAJE [DESPUÉS LLAMADA ITZEL] 1"/>
            </a:graphicData>
          </a:graphic>
        </xdr:graphicFrame>
      </mc:Choice>
      <mc:Fallback xmlns="">
        <xdr:sp macro="" textlink="">
          <xdr:nvSpPr>
            <xdr:cNvPr id="0" name=""/>
            <xdr:cNvSpPr>
              <a:spLocks noTextEdit="1"/>
            </xdr:cNvSpPr>
          </xdr:nvSpPr>
          <xdr:spPr>
            <a:xfrm>
              <a:off x="9264650" y="5410200"/>
              <a:ext cx="1828800" cy="2051049"/>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107950</xdr:colOff>
      <xdr:row>39</xdr:row>
      <xdr:rowOff>44450</xdr:rowOff>
    </xdr:from>
    <xdr:to>
      <xdr:col>9</xdr:col>
      <xdr:colOff>50350</xdr:colOff>
      <xdr:row>50</xdr:row>
      <xdr:rowOff>96000</xdr:rowOff>
    </xdr:to>
    <xdr:graphicFrame macro="">
      <xdr:nvGraphicFramePr>
        <xdr:cNvPr id="27" name="Chart 26">
          <a:extLst>
            <a:ext uri="{FF2B5EF4-FFF2-40B4-BE49-F238E27FC236}">
              <a16:creationId xmlns:a16="http://schemas.microsoft.com/office/drawing/2014/main" id="{B304313E-395D-4759-A53E-B7423A74B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101600</xdr:colOff>
      <xdr:row>39</xdr:row>
      <xdr:rowOff>50800</xdr:rowOff>
    </xdr:from>
    <xdr:to>
      <xdr:col>15</xdr:col>
      <xdr:colOff>44000</xdr:colOff>
      <xdr:row>50</xdr:row>
      <xdr:rowOff>102350</xdr:rowOff>
    </xdr:to>
    <xdr:graphicFrame macro="">
      <xdr:nvGraphicFramePr>
        <xdr:cNvPr id="28" name="Chart 27">
          <a:extLst>
            <a:ext uri="{FF2B5EF4-FFF2-40B4-BE49-F238E27FC236}">
              <a16:creationId xmlns:a16="http://schemas.microsoft.com/office/drawing/2014/main" id="{FC0457B0-F84E-444D-9DD7-B1CB493AC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39</xdr:row>
      <xdr:rowOff>165100</xdr:rowOff>
    </xdr:from>
    <xdr:to>
      <xdr:col>3</xdr:col>
      <xdr:colOff>0</xdr:colOff>
      <xdr:row>53</xdr:row>
      <xdr:rowOff>111125</xdr:rowOff>
    </xdr:to>
    <mc:AlternateContent xmlns:mc="http://schemas.openxmlformats.org/markup-compatibility/2006" xmlns:a14="http://schemas.microsoft.com/office/drawing/2010/main">
      <mc:Choice Requires="a14">
        <xdr:graphicFrame macro="">
          <xdr:nvGraphicFramePr>
            <xdr:cNvPr id="29" name="Influencer 1">
              <a:extLst>
                <a:ext uri="{FF2B5EF4-FFF2-40B4-BE49-F238E27FC236}">
                  <a16:creationId xmlns:a16="http://schemas.microsoft.com/office/drawing/2014/main" id="{670CC892-6D3F-4A12-84A7-DAA8B4C8A8A0}"/>
                </a:ext>
              </a:extLst>
            </xdr:cNvPr>
            <xdr:cNvGraphicFramePr/>
          </xdr:nvGraphicFramePr>
          <xdr:xfrm>
            <a:off x="0" y="0"/>
            <a:ext cx="0" cy="0"/>
          </xdr:xfrm>
          <a:graphic>
            <a:graphicData uri="http://schemas.microsoft.com/office/drawing/2010/slicer">
              <sle:slicer xmlns:sle="http://schemas.microsoft.com/office/drawing/2010/slicer" name="Influencer 1"/>
            </a:graphicData>
          </a:graphic>
        </xdr:graphicFrame>
      </mc:Choice>
      <mc:Fallback xmlns="">
        <xdr:sp macro="" textlink="">
          <xdr:nvSpPr>
            <xdr:cNvPr id="0" name=""/>
            <xdr:cNvSpPr>
              <a:spLocks noTextEdit="1"/>
            </xdr:cNvSpPr>
          </xdr:nvSpPr>
          <xdr:spPr>
            <a:xfrm>
              <a:off x="0" y="7346950"/>
              <a:ext cx="1828800" cy="252412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4</xdr:row>
      <xdr:rowOff>31750</xdr:rowOff>
    </xdr:from>
    <xdr:to>
      <xdr:col>15</xdr:col>
      <xdr:colOff>44450</xdr:colOff>
      <xdr:row>23</xdr:row>
      <xdr:rowOff>171450</xdr:rowOff>
    </xdr:to>
    <xdr:graphicFrame macro="">
      <xdr:nvGraphicFramePr>
        <xdr:cNvPr id="2" name="Chart 1">
          <a:extLst>
            <a:ext uri="{FF2B5EF4-FFF2-40B4-BE49-F238E27FC236}">
              <a16:creationId xmlns:a16="http://schemas.microsoft.com/office/drawing/2014/main" id="{4A3CAB1C-2BB7-4321-9D85-767EFD342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139701</xdr:rowOff>
    </xdr:from>
    <xdr:to>
      <xdr:col>3</xdr:col>
      <xdr:colOff>0</xdr:colOff>
      <xdr:row>17</xdr:row>
      <xdr:rowOff>69851</xdr:rowOff>
    </xdr:to>
    <mc:AlternateContent xmlns:mc="http://schemas.openxmlformats.org/markup-compatibility/2006" xmlns:a14="http://schemas.microsoft.com/office/drawing/2010/main">
      <mc:Choice Requires="a14">
        <xdr:graphicFrame macro="">
          <xdr:nvGraphicFramePr>
            <xdr:cNvPr id="3" name="País 3">
              <a:extLst>
                <a:ext uri="{FF2B5EF4-FFF2-40B4-BE49-F238E27FC236}">
                  <a16:creationId xmlns:a16="http://schemas.microsoft.com/office/drawing/2014/main" id="{CE36FE75-C8E6-47E7-AB21-CA03D97E6904}"/>
                </a:ext>
              </a:extLst>
            </xdr:cNvPr>
            <xdr:cNvGraphicFramePr/>
          </xdr:nvGraphicFramePr>
          <xdr:xfrm>
            <a:off x="0" y="0"/>
            <a:ext cx="0" cy="0"/>
          </xdr:xfrm>
          <a:graphic>
            <a:graphicData uri="http://schemas.microsoft.com/office/drawing/2010/slicer">
              <sle:slicer xmlns:sle="http://schemas.microsoft.com/office/drawing/2010/slicer" name="País 3"/>
            </a:graphicData>
          </a:graphic>
        </xdr:graphicFrame>
      </mc:Choice>
      <mc:Fallback xmlns="">
        <xdr:sp macro="" textlink="">
          <xdr:nvSpPr>
            <xdr:cNvPr id="0" name=""/>
            <xdr:cNvSpPr>
              <a:spLocks noTextEdit="1"/>
            </xdr:cNvSpPr>
          </xdr:nvSpPr>
          <xdr:spPr>
            <a:xfrm>
              <a:off x="0" y="876301"/>
              <a:ext cx="1828800" cy="2324100"/>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6350</xdr:rowOff>
    </xdr:from>
    <xdr:to>
      <xdr:col>7</xdr:col>
      <xdr:colOff>558800</xdr:colOff>
      <xdr:row>3</xdr:row>
      <xdr:rowOff>57150</xdr:rowOff>
    </xdr:to>
    <xdr:sp macro="" textlink="">
      <xdr:nvSpPr>
        <xdr:cNvPr id="4" name="Rectangle 3">
          <a:extLst>
            <a:ext uri="{FF2B5EF4-FFF2-40B4-BE49-F238E27FC236}">
              <a16:creationId xmlns:a16="http://schemas.microsoft.com/office/drawing/2014/main" id="{0B426206-8EEB-4000-BB69-6871B65CDBDC}"/>
            </a:ext>
          </a:extLst>
        </xdr:cNvPr>
        <xdr:cNvSpPr/>
      </xdr:nvSpPr>
      <xdr:spPr>
        <a:xfrm>
          <a:off x="0" y="6350"/>
          <a:ext cx="4826000" cy="60325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s-MX" sz="2800" b="1">
              <a:solidFill>
                <a:schemeClr val="bg1"/>
              </a:solidFill>
              <a:latin typeface="Segoe UI Light" panose="020B0502040204020203" pitchFamily="34" charset="0"/>
              <a:cs typeface="Segoe UI Light" panose="020B0502040204020203" pitchFamily="34" charset="0"/>
            </a:rPr>
            <a:t>Sony</a:t>
          </a:r>
          <a:r>
            <a:rPr lang="es-MX" sz="2800" b="1" baseline="0">
              <a:solidFill>
                <a:schemeClr val="bg1"/>
              </a:solidFill>
              <a:latin typeface="Segoe UI Light" panose="020B0502040204020203" pitchFamily="34" charset="0"/>
              <a:cs typeface="Segoe UI Light" panose="020B0502040204020203" pitchFamily="34" charset="0"/>
            </a:rPr>
            <a:t> Electronics: Monetización</a:t>
          </a:r>
          <a:endParaRPr lang="es-MX" sz="2800" b="1">
            <a:solidFill>
              <a:schemeClr val="bg1"/>
            </a:solidFill>
            <a:latin typeface="Segoe UI Light" panose="020B0502040204020203" pitchFamily="34" charset="0"/>
            <a:cs typeface="Segoe UI Light" panose="020B0502040204020203" pitchFamily="34" charset="0"/>
          </a:endParaRPr>
        </a:p>
      </xdr:txBody>
    </xdr:sp>
    <xdr:clientData/>
  </xdr:twoCellAnchor>
  <xdr:twoCellAnchor>
    <xdr:from>
      <xdr:col>8</xdr:col>
      <xdr:colOff>260350</xdr:colOff>
      <xdr:row>0</xdr:row>
      <xdr:rowOff>6350</xdr:rowOff>
    </xdr:from>
    <xdr:to>
      <xdr:col>11</xdr:col>
      <xdr:colOff>342900</xdr:colOff>
      <xdr:row>1</xdr:row>
      <xdr:rowOff>177800</xdr:rowOff>
    </xdr:to>
    <xdr:sp macro="" textlink="">
      <xdr:nvSpPr>
        <xdr:cNvPr id="5" name="Rectangle 4">
          <a:extLst>
            <a:ext uri="{FF2B5EF4-FFF2-40B4-BE49-F238E27FC236}">
              <a16:creationId xmlns:a16="http://schemas.microsoft.com/office/drawing/2014/main" id="{02E13CF6-E311-41E1-B0B1-E6F720778954}"/>
            </a:ext>
          </a:extLst>
        </xdr:cNvPr>
        <xdr:cNvSpPr/>
      </xdr:nvSpPr>
      <xdr:spPr>
        <a:xfrm>
          <a:off x="5137150" y="6350"/>
          <a:ext cx="1911350" cy="355600"/>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800" b="1">
              <a:latin typeface="Segoe UI Light" panose="020B0502040204020203" pitchFamily="34" charset="0"/>
              <a:cs typeface="Segoe UI Light" panose="020B0502040204020203" pitchFamily="34" charset="0"/>
            </a:rPr>
            <a:t>Puntaje</a:t>
          </a:r>
        </a:p>
      </xdr:txBody>
    </xdr:sp>
    <xdr:clientData/>
  </xdr:twoCellAnchor>
  <xdr:twoCellAnchor>
    <xdr:from>
      <xdr:col>11</xdr:col>
      <xdr:colOff>361950</xdr:colOff>
      <xdr:row>0</xdr:row>
      <xdr:rowOff>6350</xdr:rowOff>
    </xdr:from>
    <xdr:to>
      <xdr:col>14</xdr:col>
      <xdr:colOff>444500</xdr:colOff>
      <xdr:row>1</xdr:row>
      <xdr:rowOff>177800</xdr:rowOff>
    </xdr:to>
    <xdr:sp macro="" textlink="">
      <xdr:nvSpPr>
        <xdr:cNvPr id="6" name="Rectangle 5">
          <a:extLst>
            <a:ext uri="{FF2B5EF4-FFF2-40B4-BE49-F238E27FC236}">
              <a16:creationId xmlns:a16="http://schemas.microsoft.com/office/drawing/2014/main" id="{7BA07FF6-C461-4314-89C1-2AC8A422909E}"/>
            </a:ext>
          </a:extLst>
        </xdr:cNvPr>
        <xdr:cNvSpPr/>
      </xdr:nvSpPr>
      <xdr:spPr>
        <a:xfrm>
          <a:off x="7067550" y="6350"/>
          <a:ext cx="1911350" cy="355600"/>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800" b="1">
              <a:latin typeface="Segoe UI Light" panose="020B0502040204020203" pitchFamily="34" charset="0"/>
              <a:cs typeface="Segoe UI Light" panose="020B0502040204020203" pitchFamily="34" charset="0"/>
            </a:rPr>
            <a:t>Categoría</a:t>
          </a:r>
        </a:p>
      </xdr:txBody>
    </xdr:sp>
    <xdr:clientData/>
  </xdr:twoCellAnchor>
  <xdr:twoCellAnchor>
    <xdr:from>
      <xdr:col>14</xdr:col>
      <xdr:colOff>463550</xdr:colOff>
      <xdr:row>0</xdr:row>
      <xdr:rowOff>6350</xdr:rowOff>
    </xdr:from>
    <xdr:to>
      <xdr:col>17</xdr:col>
      <xdr:colOff>546100</xdr:colOff>
      <xdr:row>1</xdr:row>
      <xdr:rowOff>177800</xdr:rowOff>
    </xdr:to>
    <xdr:sp macro="" textlink="">
      <xdr:nvSpPr>
        <xdr:cNvPr id="7" name="Rectangle 6">
          <a:extLst>
            <a:ext uri="{FF2B5EF4-FFF2-40B4-BE49-F238E27FC236}">
              <a16:creationId xmlns:a16="http://schemas.microsoft.com/office/drawing/2014/main" id="{01272B56-D410-42A0-8AF3-9421D8183CA2}"/>
            </a:ext>
          </a:extLst>
        </xdr:cNvPr>
        <xdr:cNvSpPr/>
      </xdr:nvSpPr>
      <xdr:spPr>
        <a:xfrm>
          <a:off x="8997950" y="6350"/>
          <a:ext cx="1911350" cy="355600"/>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800" b="1">
              <a:latin typeface="Segoe UI Light" panose="020B0502040204020203" pitchFamily="34" charset="0"/>
              <a:cs typeface="Segoe UI Light" panose="020B0502040204020203" pitchFamily="34" charset="0"/>
            </a:rPr>
            <a:t>Followers</a:t>
          </a:r>
        </a:p>
      </xdr:txBody>
    </xdr:sp>
    <xdr:clientData/>
  </xdr:twoCellAnchor>
  <xdr:twoCellAnchor>
    <xdr:from>
      <xdr:col>8</xdr:col>
      <xdr:colOff>260350</xdr:colOff>
      <xdr:row>1</xdr:row>
      <xdr:rowOff>177800</xdr:rowOff>
    </xdr:from>
    <xdr:to>
      <xdr:col>11</xdr:col>
      <xdr:colOff>342900</xdr:colOff>
      <xdr:row>3</xdr:row>
      <xdr:rowOff>165100</xdr:rowOff>
    </xdr:to>
    <xdr:sp macro="" textlink="'Pivot Tables'!AQ11">
      <xdr:nvSpPr>
        <xdr:cNvPr id="8" name="Rectangle 7">
          <a:extLst>
            <a:ext uri="{FF2B5EF4-FFF2-40B4-BE49-F238E27FC236}">
              <a16:creationId xmlns:a16="http://schemas.microsoft.com/office/drawing/2014/main" id="{D6ED23B4-D3EB-4668-98A0-146558301752}"/>
            </a:ext>
          </a:extLst>
        </xdr:cNvPr>
        <xdr:cNvSpPr/>
      </xdr:nvSpPr>
      <xdr:spPr>
        <a:xfrm>
          <a:off x="5137150" y="361950"/>
          <a:ext cx="1911350" cy="3556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9FBED83-19FB-41C6-B2EF-C0454CAC3F37}" type="TxLink">
            <a:rPr lang="en-US" sz="1600" b="1" i="0" u="none" strike="noStrike">
              <a:solidFill>
                <a:schemeClr val="bg1"/>
              </a:solidFill>
              <a:latin typeface="Segoe UI Light" panose="020B0502040204020203" pitchFamily="34" charset="0"/>
              <a:cs typeface="Segoe UI Light" panose="020B0502040204020203" pitchFamily="34" charset="0"/>
            </a:rPr>
            <a:pPr algn="ctr"/>
            <a:t>0.9</a:t>
          </a:fld>
          <a:endParaRPr lang="es-MX" sz="4000" b="1">
            <a:solidFill>
              <a:schemeClr val="bg1"/>
            </a:solidFill>
            <a:latin typeface="Segoe UI Light" panose="020B0502040204020203" pitchFamily="34" charset="0"/>
            <a:cs typeface="Segoe UI Light" panose="020B0502040204020203" pitchFamily="34" charset="0"/>
          </a:endParaRPr>
        </a:p>
      </xdr:txBody>
    </xdr:sp>
    <xdr:clientData/>
  </xdr:twoCellAnchor>
  <xdr:twoCellAnchor>
    <xdr:from>
      <xdr:col>11</xdr:col>
      <xdr:colOff>361950</xdr:colOff>
      <xdr:row>1</xdr:row>
      <xdr:rowOff>171450</xdr:rowOff>
    </xdr:from>
    <xdr:to>
      <xdr:col>14</xdr:col>
      <xdr:colOff>444500</xdr:colOff>
      <xdr:row>3</xdr:row>
      <xdr:rowOff>158750</xdr:rowOff>
    </xdr:to>
    <xdr:sp macro="" textlink="'[4]Pivot Tables'!V2">
      <xdr:nvSpPr>
        <xdr:cNvPr id="9" name="Rectangle 8">
          <a:extLst>
            <a:ext uri="{FF2B5EF4-FFF2-40B4-BE49-F238E27FC236}">
              <a16:creationId xmlns:a16="http://schemas.microsoft.com/office/drawing/2014/main" id="{57BA1417-2C64-4226-845F-FB56DAFBC33D}"/>
            </a:ext>
          </a:extLst>
        </xdr:cNvPr>
        <xdr:cNvSpPr/>
      </xdr:nvSpPr>
      <xdr:spPr>
        <a:xfrm>
          <a:off x="7067550" y="355600"/>
          <a:ext cx="1911350" cy="3556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A4F3EE4-5DCC-4200-BCF1-C8A41D383585}" type="TxLink">
            <a:rPr lang="en-US" sz="1600" b="1" i="0" u="none" strike="noStrike">
              <a:solidFill>
                <a:schemeClr val="bg1"/>
              </a:solidFill>
              <a:latin typeface="Segoe UI Light" panose="020B0502040204020203" pitchFamily="34" charset="0"/>
              <a:cs typeface="Segoe UI Light" panose="020B0502040204020203" pitchFamily="34" charset="0"/>
            </a:rPr>
            <a:pPr algn="ctr"/>
            <a:t>14</a:t>
          </a:fld>
          <a:endParaRPr lang="es-MX" sz="4000" b="1" i="0">
            <a:solidFill>
              <a:schemeClr val="bg1"/>
            </a:solidFill>
            <a:latin typeface="Segoe UI Light" panose="020B0502040204020203" pitchFamily="34" charset="0"/>
            <a:cs typeface="Segoe UI Light" panose="020B0502040204020203" pitchFamily="34" charset="0"/>
          </a:endParaRPr>
        </a:p>
      </xdr:txBody>
    </xdr:sp>
    <xdr:clientData/>
  </xdr:twoCellAnchor>
  <xdr:twoCellAnchor>
    <xdr:from>
      <xdr:col>14</xdr:col>
      <xdr:colOff>463550</xdr:colOff>
      <xdr:row>1</xdr:row>
      <xdr:rowOff>165100</xdr:rowOff>
    </xdr:from>
    <xdr:to>
      <xdr:col>17</xdr:col>
      <xdr:colOff>546100</xdr:colOff>
      <xdr:row>3</xdr:row>
      <xdr:rowOff>152400</xdr:rowOff>
    </xdr:to>
    <xdr:sp macro="" textlink="'Pivot Tables'!AP11">
      <xdr:nvSpPr>
        <xdr:cNvPr id="10" name="Rectangle 9">
          <a:extLst>
            <a:ext uri="{FF2B5EF4-FFF2-40B4-BE49-F238E27FC236}">
              <a16:creationId xmlns:a16="http://schemas.microsoft.com/office/drawing/2014/main" id="{44A6AE1D-A7D0-425E-B346-48A26508FFEC}"/>
            </a:ext>
          </a:extLst>
        </xdr:cNvPr>
        <xdr:cNvSpPr/>
      </xdr:nvSpPr>
      <xdr:spPr>
        <a:xfrm>
          <a:off x="8997950" y="349250"/>
          <a:ext cx="1911350" cy="3556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1C5075F-9A6D-4A7C-A95D-9CD860B051AF}" type="TxLink">
            <a:rPr lang="en-US" sz="1600" b="1" i="0" u="none" strike="noStrike">
              <a:solidFill>
                <a:schemeClr val="bg1"/>
              </a:solidFill>
              <a:latin typeface="Segoe UI Light" panose="020B0502040204020203" pitchFamily="34" charset="0"/>
              <a:cs typeface="Segoe UI Light" panose="020B0502040204020203" pitchFamily="34" charset="0"/>
            </a:rPr>
            <a:pPr algn="ctr"/>
            <a:t>636</a:t>
          </a:fld>
          <a:endParaRPr lang="es-MX" sz="4000" b="1">
            <a:solidFill>
              <a:schemeClr val="bg1"/>
            </a:solidFill>
            <a:latin typeface="Segoe UI Light" panose="020B0502040204020203" pitchFamily="34" charset="0"/>
            <a:cs typeface="Segoe UI Light" panose="020B0502040204020203" pitchFamily="34" charset="0"/>
          </a:endParaRPr>
        </a:p>
      </xdr:txBody>
    </xdr:sp>
    <xdr:clientData/>
  </xdr:twoCellAnchor>
  <xdr:twoCellAnchor editAs="oneCell">
    <xdr:from>
      <xdr:col>0</xdr:col>
      <xdr:colOff>0</xdr:colOff>
      <xdr:row>17</xdr:row>
      <xdr:rowOff>107950</xdr:rowOff>
    </xdr:from>
    <xdr:to>
      <xdr:col>3</xdr:col>
      <xdr:colOff>0</xdr:colOff>
      <xdr:row>31</xdr:row>
      <xdr:rowOff>53975</xdr:rowOff>
    </xdr:to>
    <mc:AlternateContent xmlns:mc="http://schemas.openxmlformats.org/markup-compatibility/2006" xmlns:a14="http://schemas.microsoft.com/office/drawing/2010/main">
      <mc:Choice Requires="a14">
        <xdr:graphicFrame macro="">
          <xdr:nvGraphicFramePr>
            <xdr:cNvPr id="11" name="Influencer">
              <a:extLst>
                <a:ext uri="{FF2B5EF4-FFF2-40B4-BE49-F238E27FC236}">
                  <a16:creationId xmlns:a16="http://schemas.microsoft.com/office/drawing/2014/main" id="{B0A752DD-649F-4711-8D25-4434AAEC9C8A}"/>
                </a:ext>
              </a:extLst>
            </xdr:cNvPr>
            <xdr:cNvGraphicFramePr/>
          </xdr:nvGraphicFramePr>
          <xdr:xfrm>
            <a:off x="0" y="0"/>
            <a:ext cx="0" cy="0"/>
          </xdr:xfrm>
          <a:graphic>
            <a:graphicData uri="http://schemas.microsoft.com/office/drawing/2010/slicer">
              <sle:slicer xmlns:sle="http://schemas.microsoft.com/office/drawing/2010/slicer" name="Influencer"/>
            </a:graphicData>
          </a:graphic>
        </xdr:graphicFrame>
      </mc:Choice>
      <mc:Fallback xmlns="">
        <xdr:sp macro="" textlink="">
          <xdr:nvSpPr>
            <xdr:cNvPr id="0" name=""/>
            <xdr:cNvSpPr>
              <a:spLocks noTextEdit="1"/>
            </xdr:cNvSpPr>
          </xdr:nvSpPr>
          <xdr:spPr>
            <a:xfrm>
              <a:off x="0" y="3238500"/>
              <a:ext cx="1828800" cy="252412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127000</xdr:colOff>
      <xdr:row>4</xdr:row>
      <xdr:rowOff>31751</xdr:rowOff>
    </xdr:from>
    <xdr:to>
      <xdr:col>18</xdr:col>
      <xdr:colOff>127000</xdr:colOff>
      <xdr:row>13</xdr:row>
      <xdr:rowOff>95251</xdr:rowOff>
    </xdr:to>
    <mc:AlternateContent xmlns:mc="http://schemas.openxmlformats.org/markup-compatibility/2006" xmlns:a14="http://schemas.microsoft.com/office/drawing/2010/main">
      <mc:Choice Requires="a14">
        <xdr:graphicFrame macro="">
          <xdr:nvGraphicFramePr>
            <xdr:cNvPr id="12" name="Tecnología">
              <a:extLst>
                <a:ext uri="{FF2B5EF4-FFF2-40B4-BE49-F238E27FC236}">
                  <a16:creationId xmlns:a16="http://schemas.microsoft.com/office/drawing/2014/main" id="{860B5872-928F-449D-B065-F99B25CEDF8F}"/>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9271000" y="768351"/>
              <a:ext cx="1828800" cy="1720850"/>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133350</xdr:colOff>
      <xdr:row>13</xdr:row>
      <xdr:rowOff>114301</xdr:rowOff>
    </xdr:from>
    <xdr:to>
      <xdr:col>18</xdr:col>
      <xdr:colOff>133350</xdr:colOff>
      <xdr:row>24</xdr:row>
      <xdr:rowOff>95251</xdr:rowOff>
    </xdr:to>
    <mc:AlternateContent xmlns:mc="http://schemas.openxmlformats.org/markup-compatibility/2006" xmlns:a14="http://schemas.microsoft.com/office/drawing/2010/main">
      <mc:Choice Requires="a14">
        <xdr:graphicFrame macro="">
          <xdr:nvGraphicFramePr>
            <xdr:cNvPr id="13" name="DI">
              <a:extLst>
                <a:ext uri="{FF2B5EF4-FFF2-40B4-BE49-F238E27FC236}">
                  <a16:creationId xmlns:a16="http://schemas.microsoft.com/office/drawing/2014/main" id="{5B1F0A71-7D72-45BA-A8D0-0B30764BCE8F}"/>
                </a:ext>
              </a:extLst>
            </xdr:cNvPr>
            <xdr:cNvGraphicFramePr/>
          </xdr:nvGraphicFramePr>
          <xdr:xfrm>
            <a:off x="0" y="0"/>
            <a:ext cx="0" cy="0"/>
          </xdr:xfrm>
          <a:graphic>
            <a:graphicData uri="http://schemas.microsoft.com/office/drawing/2010/slicer">
              <sle:slicer xmlns:sle="http://schemas.microsoft.com/office/drawing/2010/slicer" name="DI"/>
            </a:graphicData>
          </a:graphic>
        </xdr:graphicFrame>
      </mc:Choice>
      <mc:Fallback xmlns="">
        <xdr:sp macro="" textlink="">
          <xdr:nvSpPr>
            <xdr:cNvPr id="0" name=""/>
            <xdr:cNvSpPr>
              <a:spLocks noTextEdit="1"/>
            </xdr:cNvSpPr>
          </xdr:nvSpPr>
          <xdr:spPr>
            <a:xfrm>
              <a:off x="9277350" y="2508251"/>
              <a:ext cx="1828800" cy="2006600"/>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133350</xdr:colOff>
      <xdr:row>24</xdr:row>
      <xdr:rowOff>139700</xdr:rowOff>
    </xdr:from>
    <xdr:to>
      <xdr:col>18</xdr:col>
      <xdr:colOff>133350</xdr:colOff>
      <xdr:row>36</xdr:row>
      <xdr:rowOff>63499</xdr:rowOff>
    </xdr:to>
    <mc:AlternateContent xmlns:mc="http://schemas.openxmlformats.org/markup-compatibility/2006" xmlns:a14="http://schemas.microsoft.com/office/drawing/2010/main">
      <mc:Choice Requires="a14">
        <xdr:graphicFrame macro="">
          <xdr:nvGraphicFramePr>
            <xdr:cNvPr id="14" name="HAS">
              <a:extLst>
                <a:ext uri="{FF2B5EF4-FFF2-40B4-BE49-F238E27FC236}">
                  <a16:creationId xmlns:a16="http://schemas.microsoft.com/office/drawing/2014/main" id="{11B144A4-0EF4-4D85-8F3A-81A7684E1E6E}"/>
                </a:ext>
              </a:extLst>
            </xdr:cNvPr>
            <xdr:cNvGraphicFramePr/>
          </xdr:nvGraphicFramePr>
          <xdr:xfrm>
            <a:off x="0" y="0"/>
            <a:ext cx="0" cy="0"/>
          </xdr:xfrm>
          <a:graphic>
            <a:graphicData uri="http://schemas.microsoft.com/office/drawing/2010/slicer">
              <sle:slicer xmlns:sle="http://schemas.microsoft.com/office/drawing/2010/slicer" name="HAS"/>
            </a:graphicData>
          </a:graphic>
        </xdr:graphicFrame>
      </mc:Choice>
      <mc:Fallback xmlns="">
        <xdr:sp macro="" textlink="">
          <xdr:nvSpPr>
            <xdr:cNvPr id="0" name=""/>
            <xdr:cNvSpPr>
              <a:spLocks noTextEdit="1"/>
            </xdr:cNvSpPr>
          </xdr:nvSpPr>
          <xdr:spPr>
            <a:xfrm>
              <a:off x="9277350" y="4559300"/>
              <a:ext cx="1828800" cy="2133599"/>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82551</xdr:rowOff>
    </xdr:from>
    <xdr:to>
      <xdr:col>3</xdr:col>
      <xdr:colOff>0</xdr:colOff>
      <xdr:row>40</xdr:row>
      <xdr:rowOff>165101</xdr:rowOff>
    </xdr:to>
    <mc:AlternateContent xmlns:mc="http://schemas.openxmlformats.org/markup-compatibility/2006" xmlns:a14="http://schemas.microsoft.com/office/drawing/2010/main">
      <mc:Choice Requires="a14">
        <xdr:graphicFrame macro="">
          <xdr:nvGraphicFramePr>
            <xdr:cNvPr id="15" name="TVCD/HA">
              <a:extLst>
                <a:ext uri="{FF2B5EF4-FFF2-40B4-BE49-F238E27FC236}">
                  <a16:creationId xmlns:a16="http://schemas.microsoft.com/office/drawing/2014/main" id="{5298B11D-BEB5-4EFE-BE5D-8FDDE11B0DFA}"/>
                </a:ext>
              </a:extLst>
            </xdr:cNvPr>
            <xdr:cNvGraphicFramePr/>
          </xdr:nvGraphicFramePr>
          <xdr:xfrm>
            <a:off x="0" y="0"/>
            <a:ext cx="0" cy="0"/>
          </xdr:xfrm>
          <a:graphic>
            <a:graphicData uri="http://schemas.microsoft.com/office/drawing/2010/slicer">
              <sle:slicer xmlns:sle="http://schemas.microsoft.com/office/drawing/2010/slicer" name="TVCD/HA"/>
            </a:graphicData>
          </a:graphic>
        </xdr:graphicFrame>
      </mc:Choice>
      <mc:Fallback xmlns="">
        <xdr:sp macro="" textlink="">
          <xdr:nvSpPr>
            <xdr:cNvPr id="0" name=""/>
            <xdr:cNvSpPr>
              <a:spLocks noTextEdit="1"/>
            </xdr:cNvSpPr>
          </xdr:nvSpPr>
          <xdr:spPr>
            <a:xfrm>
              <a:off x="0" y="5791201"/>
              <a:ext cx="1828800" cy="1739900"/>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50800</xdr:colOff>
      <xdr:row>31</xdr:row>
      <xdr:rowOff>82550</xdr:rowOff>
    </xdr:from>
    <xdr:to>
      <xdr:col>9</xdr:col>
      <xdr:colOff>50800</xdr:colOff>
      <xdr:row>42</xdr:row>
      <xdr:rowOff>114299</xdr:rowOff>
    </xdr:to>
    <mc:AlternateContent xmlns:mc="http://schemas.openxmlformats.org/markup-compatibility/2006" xmlns:a14="http://schemas.microsoft.com/office/drawing/2010/main">
      <mc:Choice Requires="a14">
        <xdr:graphicFrame macro="">
          <xdr:nvGraphicFramePr>
            <xdr:cNvPr id="16" name="PUNTAJE">
              <a:extLst>
                <a:ext uri="{FF2B5EF4-FFF2-40B4-BE49-F238E27FC236}">
                  <a16:creationId xmlns:a16="http://schemas.microsoft.com/office/drawing/2014/main" id="{C87CC704-A4D3-41FA-B8A4-94E5779B080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UNTAJE"/>
            </a:graphicData>
          </a:graphic>
        </xdr:graphicFrame>
      </mc:Choice>
      <mc:Fallback xmlns="">
        <xdr:sp macro="" textlink="">
          <xdr:nvSpPr>
            <xdr:cNvPr id="0" name=""/>
            <xdr:cNvSpPr>
              <a:spLocks noTextEdit="1"/>
            </xdr:cNvSpPr>
          </xdr:nvSpPr>
          <xdr:spPr>
            <a:xfrm>
              <a:off x="3708400" y="5791200"/>
              <a:ext cx="1828800" cy="2057399"/>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25400</xdr:colOff>
      <xdr:row>31</xdr:row>
      <xdr:rowOff>82551</xdr:rowOff>
    </xdr:from>
    <xdr:to>
      <xdr:col>6</xdr:col>
      <xdr:colOff>25400</xdr:colOff>
      <xdr:row>42</xdr:row>
      <xdr:rowOff>120651</xdr:rowOff>
    </xdr:to>
    <mc:AlternateContent xmlns:mc="http://schemas.openxmlformats.org/markup-compatibility/2006" xmlns:a14="http://schemas.microsoft.com/office/drawing/2010/main">
      <mc:Choice Requires="a14">
        <xdr:graphicFrame macro="">
          <xdr:nvGraphicFramePr>
            <xdr:cNvPr id="17" name="CATEGORÍA">
              <a:extLst>
                <a:ext uri="{FF2B5EF4-FFF2-40B4-BE49-F238E27FC236}">
                  <a16:creationId xmlns:a16="http://schemas.microsoft.com/office/drawing/2014/main" id="{B8DCBBA4-8DB8-4B38-BCDE-CE828D6E3867}"/>
                </a:ext>
              </a:extLst>
            </xdr:cNvPr>
            <xdr:cNvGraphicFramePr/>
          </xdr:nvGraphicFramePr>
          <xdr:xfrm>
            <a:off x="0" y="0"/>
            <a:ext cx="0" cy="0"/>
          </xdr:xfrm>
          <a:graphic>
            <a:graphicData uri="http://schemas.microsoft.com/office/drawing/2010/slicer">
              <sle:slicer xmlns:sle="http://schemas.microsoft.com/office/drawing/2010/slicer" name="CATEGORÍA"/>
            </a:graphicData>
          </a:graphic>
        </xdr:graphicFrame>
      </mc:Choice>
      <mc:Fallback xmlns="">
        <xdr:sp macro="" textlink="">
          <xdr:nvSpPr>
            <xdr:cNvPr id="0" name=""/>
            <xdr:cNvSpPr>
              <a:spLocks noTextEdit="1"/>
            </xdr:cNvSpPr>
          </xdr:nvSpPr>
          <xdr:spPr>
            <a:xfrm>
              <a:off x="1854200" y="5791201"/>
              <a:ext cx="1828800" cy="2063750"/>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CUMULATED_FINAL%20FILE%20TESTS%20(PARA%20ITZEL)%203003-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py%20of%20Categor&#237;a%20del%20influencer%20-%20II%20-%20CHILE%20-%20PA%20201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py%20of%20Categor&#237;a%20del%20influencer%20-%20II%20-%20MEXICO%20201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oman%20Pena/AppData/Local/Packages/Microsoft.SkypeApp_kzf8qxf38zg5c/LocalState/ACUMULATED_FINAL%20FILE%20TESTS%20(PARA%20ITZEL)%203003-I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ción"/>
      <sheetName val="I.Influencer"/>
      <sheetName val="LISTAS"/>
      <sheetName val="Pivot Tables"/>
      <sheetName val="Dashboard"/>
      <sheetName val="Copy.Eigenfaces+PCA"/>
      <sheetName val="AJUSTADO1_BDD"/>
      <sheetName val="Comentarios Eigenfaces..."/>
      <sheetName val="pre.TABULADOR INFLUENCERS"/>
      <sheetName val="Overfitting"/>
      <sheetName val="CATEGORÍAS ANTERIORES"/>
    </sheetNames>
    <sheetDataSet>
      <sheetData sheetId="0"/>
      <sheetData sheetId="1"/>
      <sheetData sheetId="2">
        <row r="18">
          <cell r="B18">
            <v>25.294830000000001</v>
          </cell>
        </row>
        <row r="19">
          <cell r="B19">
            <v>19.060115</v>
          </cell>
        </row>
        <row r="20">
          <cell r="B20">
            <v>18.002144999999999</v>
          </cell>
        </row>
        <row r="21">
          <cell r="B21">
            <v>18.804566999999999</v>
          </cell>
        </row>
        <row r="22">
          <cell r="B22">
            <v>11.17653</v>
          </cell>
        </row>
        <row r="23">
          <cell r="B23">
            <v>24.235516000000001</v>
          </cell>
        </row>
        <row r="24">
          <cell r="B24">
            <v>18.283609999999999</v>
          </cell>
        </row>
        <row r="25">
          <cell r="B25">
            <v>10.96566</v>
          </cell>
        </row>
        <row r="26">
          <cell r="B26">
            <v>6.1782899999999996</v>
          </cell>
          <cell r="D26" t="str">
            <v>AAA</v>
          </cell>
          <cell r="E26">
            <v>33</v>
          </cell>
          <cell r="F26">
            <v>40</v>
          </cell>
          <cell r="G26">
            <v>1.1000000000000001</v>
          </cell>
        </row>
        <row r="27">
          <cell r="B27">
            <v>23.236910000000002</v>
          </cell>
          <cell r="D27" t="str">
            <v>AA</v>
          </cell>
          <cell r="E27">
            <v>25</v>
          </cell>
          <cell r="F27">
            <v>32.9</v>
          </cell>
          <cell r="G27">
            <v>1.05</v>
          </cell>
        </row>
        <row r="28">
          <cell r="B28">
            <v>18.344442999999998</v>
          </cell>
          <cell r="D28" t="str">
            <v>A</v>
          </cell>
          <cell r="E28">
            <v>16</v>
          </cell>
          <cell r="F28">
            <v>24</v>
          </cell>
          <cell r="G28">
            <v>0.95</v>
          </cell>
        </row>
        <row r="29">
          <cell r="B29">
            <v>31.38721</v>
          </cell>
          <cell r="D29" t="str">
            <v>B</v>
          </cell>
          <cell r="E29">
            <v>9</v>
          </cell>
          <cell r="F29">
            <v>16</v>
          </cell>
          <cell r="G29">
            <v>0.9</v>
          </cell>
        </row>
        <row r="30">
          <cell r="B30">
            <v>13.867100000000001</v>
          </cell>
          <cell r="D30" t="str">
            <v>C</v>
          </cell>
          <cell r="E30">
            <v>1</v>
          </cell>
          <cell r="F30">
            <v>8</v>
          </cell>
          <cell r="G30">
            <v>0.85</v>
          </cell>
        </row>
        <row r="31">
          <cell r="B31">
            <v>13.2378</v>
          </cell>
        </row>
        <row r="32">
          <cell r="B32">
            <v>13</v>
          </cell>
        </row>
        <row r="33">
          <cell r="B33">
            <v>16.928100000000001</v>
          </cell>
        </row>
        <row r="34">
          <cell r="B34">
            <v>15.718999999999999</v>
          </cell>
        </row>
        <row r="35">
          <cell r="B35">
            <v>15.033300000000001</v>
          </cell>
        </row>
        <row r="36">
          <cell r="B36">
            <v>14.1927</v>
          </cell>
        </row>
        <row r="37">
          <cell r="B37">
            <v>13.280900000000001</v>
          </cell>
        </row>
        <row r="38">
          <cell r="B38">
            <v>9.1209000000000007</v>
          </cell>
        </row>
        <row r="39">
          <cell r="B39">
            <v>16.100000000000001</v>
          </cell>
        </row>
        <row r="40">
          <cell r="B40">
            <v>11.610099999999999</v>
          </cell>
        </row>
        <row r="51">
          <cell r="B51">
            <v>15.7186</v>
          </cell>
        </row>
        <row r="52">
          <cell r="B52">
            <v>12.666600000000001</v>
          </cell>
        </row>
        <row r="53">
          <cell r="B53">
            <v>18.319400000000002</v>
          </cell>
        </row>
        <row r="54">
          <cell r="B54">
            <v>13.856199999999999</v>
          </cell>
        </row>
        <row r="55">
          <cell r="B55">
            <v>16.415400000000002</v>
          </cell>
        </row>
        <row r="56">
          <cell r="B56">
            <v>15.182700000000001</v>
          </cell>
        </row>
        <row r="57">
          <cell r="B57">
            <v>13.4739</v>
          </cell>
        </row>
        <row r="58">
          <cell r="B58">
            <v>12.7865</v>
          </cell>
        </row>
        <row r="59">
          <cell r="B59">
            <v>13.0701</v>
          </cell>
        </row>
        <row r="60">
          <cell r="B60">
            <v>14.671900000000001</v>
          </cell>
        </row>
        <row r="61">
          <cell r="B61">
            <v>12.5128</v>
          </cell>
        </row>
        <row r="62">
          <cell r="B62">
            <v>16.067299999999999</v>
          </cell>
        </row>
        <row r="63">
          <cell r="B63">
            <v>14.4443</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ción"/>
      <sheetName val="I.Influencer"/>
      <sheetName val="LISTAS"/>
    </sheetNames>
    <sheetDataSet>
      <sheetData sheetId="0"/>
      <sheetData sheetId="1"/>
      <sheetData sheetId="2">
        <row r="18">
          <cell r="B18">
            <v>25.294830000000001</v>
          </cell>
        </row>
        <row r="19">
          <cell r="B19">
            <v>26.336715000000002</v>
          </cell>
        </row>
        <row r="20">
          <cell r="B20">
            <v>19.060115</v>
          </cell>
        </row>
        <row r="21">
          <cell r="B21">
            <v>18.002144999999999</v>
          </cell>
        </row>
        <row r="22">
          <cell r="B22">
            <v>18.804566999999999</v>
          </cell>
        </row>
        <row r="23">
          <cell r="B23">
            <v>11.17653</v>
          </cell>
        </row>
        <row r="24">
          <cell r="B24">
            <v>24.235516000000001</v>
          </cell>
        </row>
        <row r="25">
          <cell r="B25">
            <v>18.283609999999999</v>
          </cell>
        </row>
        <row r="26">
          <cell r="B26">
            <v>10.96566</v>
          </cell>
          <cell r="D26" t="str">
            <v>AAA</v>
          </cell>
          <cell r="E26">
            <v>33</v>
          </cell>
          <cell r="F26">
            <v>40</v>
          </cell>
          <cell r="G26">
            <v>1.1000000000000001</v>
          </cell>
        </row>
        <row r="27">
          <cell r="B27">
            <v>6.1782899999999996</v>
          </cell>
          <cell r="D27" t="str">
            <v>AA</v>
          </cell>
          <cell r="E27">
            <v>25</v>
          </cell>
          <cell r="F27">
            <v>32.9</v>
          </cell>
          <cell r="G27">
            <v>1.05</v>
          </cell>
        </row>
        <row r="28">
          <cell r="B28">
            <v>23.236910000000002</v>
          </cell>
          <cell r="D28" t="str">
            <v>A</v>
          </cell>
          <cell r="E28">
            <v>16</v>
          </cell>
          <cell r="F28">
            <v>24</v>
          </cell>
          <cell r="G28">
            <v>0.95</v>
          </cell>
        </row>
        <row r="29">
          <cell r="B29">
            <v>11.03693</v>
          </cell>
          <cell r="D29" t="str">
            <v>B</v>
          </cell>
          <cell r="E29">
            <v>9</v>
          </cell>
          <cell r="F29">
            <v>16</v>
          </cell>
          <cell r="G29">
            <v>0.9</v>
          </cell>
        </row>
        <row r="30">
          <cell r="B30">
            <v>18.344442999999998</v>
          </cell>
          <cell r="D30" t="str">
            <v>C</v>
          </cell>
          <cell r="E30">
            <v>1</v>
          </cell>
          <cell r="F30">
            <v>8</v>
          </cell>
          <cell r="G30">
            <v>0.85</v>
          </cell>
        </row>
        <row r="31">
          <cell r="B31">
            <v>31.38721</v>
          </cell>
        </row>
        <row r="32">
          <cell r="B32">
            <v>13.867100000000001</v>
          </cell>
        </row>
        <row r="33">
          <cell r="B33">
            <v>13.2378</v>
          </cell>
        </row>
        <row r="34">
          <cell r="B34">
            <v>13</v>
          </cell>
        </row>
        <row r="35">
          <cell r="B35">
            <v>16.928100000000001</v>
          </cell>
        </row>
        <row r="36">
          <cell r="B36">
            <v>15.718999999999999</v>
          </cell>
        </row>
        <row r="37">
          <cell r="B37">
            <v>15.033300000000001</v>
          </cell>
        </row>
        <row r="38">
          <cell r="B38">
            <v>14.1927</v>
          </cell>
        </row>
        <row r="39">
          <cell r="B39">
            <v>13.280900000000001</v>
          </cell>
        </row>
        <row r="40">
          <cell r="B40">
            <v>9.1209000000000007</v>
          </cell>
        </row>
        <row r="41">
          <cell r="B41">
            <v>16.100000000000001</v>
          </cell>
        </row>
        <row r="42">
          <cell r="B42">
            <v>11.610099999999999</v>
          </cell>
        </row>
        <row r="51">
          <cell r="B51">
            <v>15.7186</v>
          </cell>
        </row>
        <row r="52">
          <cell r="B52">
            <v>12.666600000000001</v>
          </cell>
        </row>
        <row r="53">
          <cell r="B53">
            <v>18.319400000000002</v>
          </cell>
        </row>
        <row r="54">
          <cell r="B54">
            <v>13.856199999999999</v>
          </cell>
        </row>
        <row r="55">
          <cell r="B55">
            <v>16.415400000000002</v>
          </cell>
        </row>
        <row r="56">
          <cell r="B56">
            <v>15.182700000000001</v>
          </cell>
        </row>
        <row r="57">
          <cell r="B57">
            <v>13.4739</v>
          </cell>
        </row>
        <row r="58">
          <cell r="B58">
            <v>12.7865</v>
          </cell>
        </row>
        <row r="59">
          <cell r="B59">
            <v>13.0701</v>
          </cell>
        </row>
        <row r="60">
          <cell r="B60">
            <v>14.671900000000001</v>
          </cell>
        </row>
        <row r="61">
          <cell r="B61">
            <v>12.5128</v>
          </cell>
        </row>
        <row r="62">
          <cell r="B62">
            <v>16.067299999999999</v>
          </cell>
        </row>
        <row r="63">
          <cell r="B63">
            <v>14.4443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ción"/>
      <sheetName val="I.Influencer"/>
      <sheetName val="LISTAS"/>
    </sheetNames>
    <sheetDataSet>
      <sheetData sheetId="0"/>
      <sheetData sheetId="1"/>
      <sheetData sheetId="2">
        <row r="18">
          <cell r="B18">
            <v>25.294830000000001</v>
          </cell>
        </row>
        <row r="19">
          <cell r="B19">
            <v>26.336715000000002</v>
          </cell>
        </row>
        <row r="20">
          <cell r="B20">
            <v>19.060115</v>
          </cell>
        </row>
        <row r="21">
          <cell r="B21">
            <v>18.002144999999999</v>
          </cell>
        </row>
        <row r="22">
          <cell r="B22">
            <v>18.804566999999999</v>
          </cell>
        </row>
        <row r="23">
          <cell r="B23">
            <v>11.17653</v>
          </cell>
        </row>
        <row r="24">
          <cell r="B24">
            <v>24.235516000000001</v>
          </cell>
        </row>
        <row r="25">
          <cell r="B25">
            <v>18.283609999999999</v>
          </cell>
        </row>
        <row r="26">
          <cell r="B26">
            <v>10.96566</v>
          </cell>
          <cell r="D26" t="str">
            <v>AAA</v>
          </cell>
          <cell r="E26">
            <v>33</v>
          </cell>
          <cell r="F26">
            <v>40</v>
          </cell>
          <cell r="G26">
            <v>1.1000000000000001</v>
          </cell>
        </row>
        <row r="27">
          <cell r="B27">
            <v>6.1782899999999996</v>
          </cell>
          <cell r="D27" t="str">
            <v>AA</v>
          </cell>
          <cell r="E27">
            <v>25</v>
          </cell>
          <cell r="F27">
            <v>32.9</v>
          </cell>
          <cell r="G27">
            <v>1.05</v>
          </cell>
        </row>
        <row r="28">
          <cell r="B28">
            <v>23.236910000000002</v>
          </cell>
          <cell r="D28" t="str">
            <v>A</v>
          </cell>
          <cell r="E28">
            <v>16</v>
          </cell>
          <cell r="F28">
            <v>24</v>
          </cell>
          <cell r="G28">
            <v>0.95</v>
          </cell>
        </row>
        <row r="29">
          <cell r="B29">
            <v>11.03693</v>
          </cell>
          <cell r="D29" t="str">
            <v>B</v>
          </cell>
          <cell r="E29">
            <v>9</v>
          </cell>
          <cell r="F29">
            <v>16</v>
          </cell>
          <cell r="G29">
            <v>0.9</v>
          </cell>
        </row>
        <row r="30">
          <cell r="B30">
            <v>18.344442999999998</v>
          </cell>
          <cell r="D30" t="str">
            <v>C</v>
          </cell>
          <cell r="E30">
            <v>1</v>
          </cell>
          <cell r="F30">
            <v>8</v>
          </cell>
          <cell r="G30">
            <v>0.85</v>
          </cell>
        </row>
        <row r="31">
          <cell r="B31">
            <v>31.38721</v>
          </cell>
        </row>
        <row r="32">
          <cell r="B32">
            <v>13.867100000000001</v>
          </cell>
        </row>
        <row r="33">
          <cell r="B33">
            <v>13.2378</v>
          </cell>
        </row>
        <row r="34">
          <cell r="B34">
            <v>13</v>
          </cell>
        </row>
        <row r="35">
          <cell r="B35">
            <v>16.928100000000001</v>
          </cell>
        </row>
        <row r="36">
          <cell r="B36">
            <v>15.718999999999999</v>
          </cell>
        </row>
        <row r="37">
          <cell r="B37">
            <v>15.033300000000001</v>
          </cell>
        </row>
        <row r="38">
          <cell r="B38">
            <v>14.1927</v>
          </cell>
        </row>
        <row r="39">
          <cell r="B39">
            <v>13.280900000000001</v>
          </cell>
        </row>
        <row r="40">
          <cell r="B40">
            <v>9.1209000000000007</v>
          </cell>
        </row>
        <row r="41">
          <cell r="B41">
            <v>16.100000000000001</v>
          </cell>
        </row>
        <row r="42">
          <cell r="B42">
            <v>11.610099999999999</v>
          </cell>
        </row>
        <row r="51">
          <cell r="B51">
            <v>15.7186</v>
          </cell>
        </row>
        <row r="52">
          <cell r="B52">
            <v>12.666600000000001</v>
          </cell>
        </row>
        <row r="53">
          <cell r="B53">
            <v>18.319400000000002</v>
          </cell>
        </row>
        <row r="54">
          <cell r="B54">
            <v>13.856199999999999</v>
          </cell>
        </row>
        <row r="55">
          <cell r="B55">
            <v>16.415400000000002</v>
          </cell>
        </row>
        <row r="56">
          <cell r="B56">
            <v>15.182700000000001</v>
          </cell>
        </row>
        <row r="57">
          <cell r="B57">
            <v>13.4739</v>
          </cell>
        </row>
        <row r="58">
          <cell r="B58">
            <v>12.7865</v>
          </cell>
        </row>
        <row r="59">
          <cell r="B59">
            <v>13.0701</v>
          </cell>
        </row>
        <row r="60">
          <cell r="B60">
            <v>14.671900000000001</v>
          </cell>
        </row>
        <row r="61">
          <cell r="B61">
            <v>12.5128</v>
          </cell>
        </row>
        <row r="62">
          <cell r="B62">
            <v>16.067299999999999</v>
          </cell>
        </row>
        <row r="63">
          <cell r="B63">
            <v>14.4443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ción"/>
      <sheetName val="I.Influencer"/>
      <sheetName val="LISTAS"/>
      <sheetName val="Pivot Tables"/>
      <sheetName val="Dashboard"/>
      <sheetName val="Copy.Eigenfaces+PCA"/>
      <sheetName val="Comentarios Eigenfaces..."/>
      <sheetName val="pre.TABULADOR INFLUENCERS"/>
      <sheetName val="Overfitting"/>
      <sheetName val="CATEGORÍAS ANTERIORES"/>
    </sheetNames>
    <sheetDataSet>
      <sheetData sheetId="0"/>
      <sheetData sheetId="1"/>
      <sheetData sheetId="2"/>
      <sheetData sheetId="3"/>
      <sheetData sheetId="4"/>
      <sheetData sheetId="5"/>
      <sheetData sheetId="6"/>
      <sheetData sheetId="7"/>
      <sheetData sheetId="8"/>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oman Pena" refreshedDate="43929.460992129629" createdVersion="6" refreshedVersion="6" minRefreshableVersion="3" recordCount="74">
  <cacheSource type="worksheet">
    <worksheetSource ref="A1:H75" sheet="I.Influencer"/>
  </cacheSource>
  <cacheFields count="8">
    <cacheField name="País" numFmtId="0">
      <sharedItems count="7">
        <s v="Argentina"/>
        <s v="Panamá"/>
        <s v="Perú"/>
        <s v="Chile"/>
        <s v="Colombia"/>
        <s v="Ecuador"/>
        <s v="México"/>
      </sharedItems>
    </cacheField>
    <cacheField name="Principal Red Social" numFmtId="0">
      <sharedItems count="3">
        <s v="Instagram"/>
        <s v="Youtube"/>
        <s v="Twitter"/>
      </sharedItems>
    </cacheField>
    <cacheField name="Influencer" numFmtId="0">
      <sharedItems count="74">
        <s v="Agustín Eme"/>
        <s v="Augusto Finocchiaro"/>
        <s v="Baltazar Christensen"/>
        <s v="Fede Porras"/>
        <s v="Fer Carolei"/>
        <s v="Flor Barbeira"/>
        <s v="Franchubavio"/>
        <s v="Lucas Baini"/>
        <s v="Manu Pozzi"/>
        <s v="Marelissa Him"/>
        <s v="Mauro Albornoz"/>
        <s v="Maximiliano Fanelli"/>
        <s v="Mia Martinez"/>
        <s v="Yanina Cheisa"/>
        <s v="Alex Medela"/>
        <s v="Luigi Palacios"/>
        <s v="Sheldry Saez"/>
        <s v="Stevens Joseph"/>
        <s v="Tony Sano"/>
        <s v="Arturo Goga"/>
        <s v="Phillip Chu Joy"/>
        <s v="Rafa Bertorini"/>
        <s v="Tekibocas"/>
        <s v="Anaís Arika"/>
        <s v="Cristian de la Fuente"/>
        <s v="Arturo Vidal"/>
        <s v="Mauricio Narea"/>
        <s v="Rodrigo Moraga"/>
        <s v="Valdedrama"/>
        <s v="Max Meitzner"/>
        <s v="Ana Jimena Villanueva"/>
        <s v="Andrés Neshudo"/>
        <s v="Aristeo Cazares"/>
        <s v="Armando Ubeda"/>
        <s v="Aura López"/>
        <s v="BRCDE"/>
        <s v="Carlos Vassan"/>
        <s v="Chuy Almada"/>
        <s v="Daniela Fainus"/>
        <s v="Daniela Peña"/>
        <s v="DepaDSoltera"/>
        <s v="Edo Wilhelm"/>
        <s v="Elias Cervantes"/>
        <s v="Facundo"/>
        <s v="HollyRadio"/>
        <s v="Isa Marcial"/>
        <s v="Jannette Chao"/>
        <s v="Javier Vazquez"/>
        <s v="Jen Cabildo"/>
        <s v="José Pablo Minor"/>
        <s v="Jovan Renard"/>
        <s v="Leopoldo Dubuc"/>
        <s v="Luis GyG"/>
        <s v="Majo Castro "/>
        <s v="Majo Montemayor"/>
        <s v="Mariel de Viaje"/>
        <s v="Maximiliano Villegas"/>
        <s v="Michelle de Ita"/>
        <s v="Mike García"/>
        <s v="Mr Mx Tech"/>
        <s v="Pablo Gil"/>
        <s v="Paco Díaz"/>
        <s v="Pierre"/>
        <s v="Run Chavoruco Run"/>
        <s v="Rommel Pacheco"/>
        <s v="Sofía Berwig"/>
        <s v="Tech santos"/>
        <s v="The Urban Beauty"/>
        <s v="Tomala Barbón"/>
        <s v="Val Gutierrez"/>
        <s v="Val Sicilia"/>
        <s v="Wera Kuri"/>
        <s v="Wikichava"/>
        <s v="Zoe Water"/>
      </sharedItems>
    </cacheField>
    <cacheField name="Followers" numFmtId="3">
      <sharedItems containsSemiMixedTypes="0" containsString="0" containsNumber="1" containsInteger="1" minValue="636" maxValue="12500000" count="72">
        <n v="19100"/>
        <n v="5189"/>
        <n v="26900"/>
        <n v="20800"/>
        <n v="73500"/>
        <n v="28300"/>
        <n v="113000"/>
        <n v="108000"/>
        <n v="40900"/>
        <n v="167000"/>
        <n v="23000"/>
        <n v="5141"/>
        <n v="254000"/>
        <n v="96100"/>
        <n v="67100"/>
        <n v="63900"/>
        <n v="395000"/>
        <n v="27000"/>
        <n v="10200"/>
        <n v="182000"/>
        <n v="29000"/>
        <n v="24500"/>
        <n v="14500"/>
        <n v="1100000"/>
        <n v="12500000"/>
        <n v="32100"/>
        <n v="21100"/>
        <n v="11100"/>
        <n v="2067"/>
        <n v="117000"/>
        <n v="878000"/>
        <n v="698000"/>
        <n v="71800"/>
        <n v="33900"/>
        <n v="84900"/>
        <n v="1180000"/>
        <n v="223000"/>
        <n v="752000"/>
        <n v="12800"/>
        <n v="13900"/>
        <n v="23600"/>
        <n v="24600"/>
        <n v="1900000"/>
        <n v="3510000"/>
        <n v="2100000"/>
        <n v="6564"/>
        <n v="11500"/>
        <n v="66700"/>
        <n v="74100"/>
        <n v="19000"/>
        <n v="7843"/>
        <n v="106000"/>
        <n v="73900"/>
        <n v="362000"/>
        <n v="45200"/>
        <n v="36200"/>
        <n v="8399"/>
        <n v="14900"/>
        <n v="165000"/>
        <n v="12200"/>
        <n v="199000"/>
        <n v="636"/>
        <n v="653000"/>
        <n v="29800"/>
        <n v="123000"/>
        <n v="227000"/>
        <n v="6555"/>
        <n v="2153"/>
        <n v="3842"/>
        <n v="33000"/>
        <n v="23800"/>
        <n v="145000"/>
      </sharedItems>
    </cacheField>
    <cacheField name="ER" numFmtId="10">
      <sharedItems containsBlank="1" containsMixedTypes="1" containsNumber="1" minValue="3.8999999999999998E-3" maxValue="0.61" count="69">
        <n v="7.51E-2"/>
        <n v="1.7899999999999999E-2"/>
        <n v="3.6600000000000001E-2"/>
        <n v="4.24E-2"/>
        <n v="3.4500000000000003E-2"/>
        <n v="9.35E-2"/>
        <n v="5.9200000000000003E-2"/>
        <n v="5.9799999999999999E-2"/>
        <n v="6.3399999999999998E-2"/>
        <n v="1.7299999999999999E-2"/>
        <n v="5.5399999999999998E-2"/>
        <n v="4.1200000000000001E-2"/>
        <n v="7.4999999999999997E-2"/>
        <n v="3.5299999999999998E-2"/>
        <n v="9.2999999999999992E-3"/>
        <n v="1.15E-2"/>
        <n v="1.3100000000000001E-2"/>
        <n v="2.41E-2"/>
        <n v="3.8999999999999998E-3"/>
        <n v="1.3599999999999999E-2"/>
        <n v="1.41E-2"/>
        <n v="2.7300000000000001E-2"/>
        <n v="6.1499999999999999E-2"/>
        <n v="4.48E-2"/>
        <n v="1.38E-2"/>
        <n v="1.8800000000000001E-2"/>
        <n v="3.0800000000000001E-2"/>
        <n v="0.17469999999999999"/>
        <n v="1.5699999999999999E-2"/>
        <n v="7.2999999999999995E-2"/>
        <n v="4.2700000000000002E-2"/>
        <m/>
        <n v="3.5200000000000002E-2"/>
        <n v="4.3299999999999998E-2"/>
        <s v="3,65%"/>
        <n v="3.0200000000000001E-2"/>
        <n v="3.6999999999999998E-2"/>
        <n v="1.4E-2"/>
        <n v="2.1700000000000001E-2"/>
        <n v="3.7999999999999999E-2"/>
        <n v="2.9000000000000001E-2"/>
        <n v="1.1599999999999999E-2"/>
        <n v="6.0199999999999997E-2"/>
        <n v="7.0499999999999993E-2"/>
        <n v="7.6600000000000001E-2"/>
        <n v="1.6799999999999999E-2"/>
        <n v="2.9399999999999999E-2"/>
        <n v="7.0999999999999994E-2"/>
        <n v="2.3599999999999999E-2"/>
        <n v="0.61"/>
        <n v="2.3099999999999999E-2"/>
        <n v="6.2E-2"/>
        <n v="3.85E-2"/>
        <n v="2.4299999999999999E-2"/>
        <n v="2.8000000000000001E-2"/>
        <n v="5.4199999999999998E-2"/>
        <n v="0.105"/>
        <n v="1.2800000000000001E-2"/>
        <n v="1.52E-2"/>
        <n v="1.8700000000000001E-2"/>
        <n v="2.6700000000000002E-2"/>
        <n v="1.2999999999999999E-2"/>
        <n v="6.1100000000000002E-2"/>
        <n v="0.1467"/>
        <n v="9.4999999999999998E-3"/>
        <n v="8.09E-2"/>
        <n v="5.0799999999999998E-2"/>
        <n v="2.5700000000000001E-2"/>
        <n v="0.104"/>
      </sharedItems>
    </cacheField>
    <cacheField name="Blogger/Influencer/Periodista" numFmtId="0">
      <sharedItems count="14">
        <s v="Periodista"/>
        <s v="Influencer"/>
        <s v="Conductor"/>
        <s v="Youtuber"/>
        <s v="Músico"/>
        <s v="Alpha Partner"/>
        <s v="Modelo"/>
        <s v="Locutor"/>
        <s v="Fotógrafo"/>
        <s v="Actor"/>
        <s v="Futbolista"/>
        <s v="Actriz"/>
        <s v="Deportista"/>
        <s v="Marca"/>
      </sharedItems>
    </cacheField>
    <cacheField name="Especialidad 1" numFmtId="0">
      <sharedItems count="15">
        <s v="Espectáculos"/>
        <s v="Tecnología"/>
        <s v="Estilo de Vida"/>
        <s v="Cine"/>
        <s v="Música"/>
        <s v="Fitness"/>
        <s v="Viajes"/>
        <s v="Gamer"/>
        <s v="Fotografía"/>
        <s v="Futbol"/>
        <s v="Deporte Extremo"/>
        <s v="Runner"/>
        <s v="Comediante"/>
        <s v="Deporte"/>
        <s v="Make Up"/>
      </sharedItems>
    </cacheField>
    <cacheField name="Especialidad 2" numFmtId="0">
      <sharedItems containsBlank="1" count="17">
        <s v="Cine"/>
        <s v="Geek"/>
        <s v="Futbol"/>
        <s v="Viajes"/>
        <s v="Estilo de Vida"/>
        <s v="Tecnología"/>
        <s v="Entretenimiento"/>
        <s v="Fotógrafo"/>
        <s v="Deporte"/>
        <s v="Make Up"/>
        <s v="Fitness"/>
        <s v="Fotografía"/>
        <m/>
        <s v="Belleza"/>
        <s v="Runner"/>
        <s v="Moda"/>
        <s v="Música"/>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Roman Pena" refreshedDate="43930.60898391204" createdVersion="6" refreshedVersion="6" minRefreshableVersion="3" recordCount="89">
  <cacheSource type="worksheet">
    <worksheetSource ref="Q1:AE1048576" sheet="Pivot Tables"/>
  </cacheSource>
  <cacheFields count="15">
    <cacheField name="País" numFmtId="0">
      <sharedItems containsBlank="1" count="8">
        <s v="Argentina"/>
        <s v="Panamá"/>
        <s v="Perú"/>
        <s v="Chile"/>
        <s v="Colombia"/>
        <s v="Ecuador"/>
        <s v="México"/>
        <m/>
      </sharedItems>
    </cacheField>
    <cacheField name="Principal Red Social" numFmtId="0">
      <sharedItems containsBlank="1"/>
    </cacheField>
    <cacheField name="Influencer" numFmtId="0">
      <sharedItems containsBlank="1" count="75">
        <s v="Agustín Eme"/>
        <s v="Augusto Finocchiaro"/>
        <s v="Baltazar Christensen"/>
        <s v="Fede Porras"/>
        <s v="Fer Carolei"/>
        <s v="Flor Barbeira"/>
        <s v="Franchubavio"/>
        <s v="Lucas Baini"/>
        <s v="Manu Pozzi"/>
        <s v="Marelissa Him"/>
        <s v="Mauro Albornoz"/>
        <s v="Maximiliano Fanelli"/>
        <s v="Mia Martinez"/>
        <s v="Yanina Cheisa"/>
        <s v="Alex Medela"/>
        <s v="Luigi Palacios"/>
        <s v="Sheldry Saez"/>
        <s v="Stevens Joseph"/>
        <s v="Tony Sano"/>
        <s v="Arturo Goga"/>
        <s v="Phillip Chu Joy"/>
        <s v="Rafa Bertorini"/>
        <s v="Tekibocas"/>
        <s v="Anaís Arika"/>
        <s v="Cristian de la Fuente"/>
        <s v="Arturo Vidal"/>
        <s v="Mauricio Narea"/>
        <s v="Rodrigo Moraga"/>
        <s v="Valdedrama"/>
        <s v="Max Meitzner"/>
        <s v="Ana Jimena Villanueva"/>
        <s v="Andrés Neshudo"/>
        <s v="Aristeo Cazares"/>
        <s v="Armando Ubeda"/>
        <s v="Aura López"/>
        <s v="BRCDE"/>
        <s v="Carlos Vassan"/>
        <s v="Chuy Almada"/>
        <s v="Daniela Fainus"/>
        <s v="Daniela Peña"/>
        <s v="DepaDSoltera"/>
        <s v="Edo Wilhelm"/>
        <s v="Elias Cervantes"/>
        <s v="Facundo"/>
        <s v="HollyRadio"/>
        <s v="Isa Marcial"/>
        <s v="Jannette Chao"/>
        <s v="Javier Vazquez"/>
        <s v="Jen Cabildo"/>
        <s v="José Pablo Minor"/>
        <s v="Jovan Renard"/>
        <s v="Leopoldo Dubuc"/>
        <s v="Luis GyG"/>
        <s v="Majo Castro "/>
        <s v="Majo Montemayor"/>
        <s v="Mariel de Viaje"/>
        <s v="Maximiliano Villegas"/>
        <s v="Michelle de Ita"/>
        <s v="Mike García"/>
        <s v="Mr Mx Tech"/>
        <s v="Pablo Gil"/>
        <s v="Paco Díaz"/>
        <s v="Pierre"/>
        <s v="Run Chavoruco Run"/>
        <s v="Rommel Pacheco"/>
        <s v="Sofía Berwig"/>
        <s v="Tech santos"/>
        <s v="The Urban Beauty"/>
        <s v="Tomala Barbón"/>
        <s v="Val Gutierrez"/>
        <s v="Val Sicilia"/>
        <s v="Wera Kuri"/>
        <s v="Wikichava"/>
        <s v="Zoe Water"/>
        <m/>
      </sharedItems>
    </cacheField>
    <cacheField name="Followers" numFmtId="0">
      <sharedItems containsString="0" containsBlank="1" containsNumber="1" containsInteger="1" minValue="636" maxValue="12500000"/>
    </cacheField>
    <cacheField name="ER" numFmtId="0">
      <sharedItems containsBlank="1" containsMixedTypes="1" containsNumber="1" minValue="3.8999999999999998E-3" maxValue="0.61"/>
    </cacheField>
    <cacheField name="Blogger/Influencer/Periodista" numFmtId="0">
      <sharedItems containsBlank="1"/>
    </cacheField>
    <cacheField name="Especialidad 1" numFmtId="0">
      <sharedItems containsBlank="1"/>
    </cacheField>
    <cacheField name="Especialidad 2" numFmtId="0">
      <sharedItems containsBlank="1"/>
    </cacheField>
    <cacheField name="Tecnología" numFmtId="0">
      <sharedItems containsString="0" containsBlank="1" containsNumber="1" containsInteger="1" minValue="0" maxValue="5" count="6">
        <n v="0"/>
        <n v="3"/>
        <n v="4"/>
        <n v="1"/>
        <n v="5"/>
        <m/>
      </sharedItems>
    </cacheField>
    <cacheField name="DI" numFmtId="0">
      <sharedItems containsString="0" containsBlank="1" containsNumber="1" containsInteger="1" minValue="0" maxValue="5" count="7">
        <n v="2"/>
        <n v="3"/>
        <n v="1"/>
        <n v="4"/>
        <n v="5"/>
        <n v="0"/>
        <m/>
      </sharedItems>
    </cacheField>
    <cacheField name="Headphones/Personal Audio" numFmtId="0">
      <sharedItems containsString="0" containsBlank="1" containsNumber="1" containsInteger="1" minValue="2" maxValue="5" count="5">
        <n v="3"/>
        <n v="5"/>
        <n v="4"/>
        <n v="2"/>
        <m/>
      </sharedItems>
    </cacheField>
    <cacheField name="HAS" numFmtId="0">
      <sharedItems containsString="0" containsBlank="1" containsNumber="1" containsInteger="1" minValue="0" maxValue="5" count="7">
        <n v="3"/>
        <n v="2"/>
        <n v="4"/>
        <n v="5"/>
        <n v="0"/>
        <n v="1"/>
        <m/>
      </sharedItems>
    </cacheField>
    <cacheField name="TVCD/HA" numFmtId="0">
      <sharedItems containsString="0" containsBlank="1" containsNumber="1" containsInteger="1" minValue="0" maxValue="4" count="6">
        <n v="3"/>
        <n v="2"/>
        <n v="4"/>
        <n v="1"/>
        <n v="0"/>
        <m/>
      </sharedItems>
    </cacheField>
    <cacheField name="PUNTAJE [DESPUÉS LLAMADA ITZEL]" numFmtId="0">
      <sharedItems containsString="0" containsBlank="1" containsNumber="1" minValue="0" maxValue="1.1000000000000001" count="7">
        <n v="0.95"/>
        <n v="0.9"/>
        <n v="0.85"/>
        <n v="1.1000000000000001"/>
        <n v="0"/>
        <n v="1.05"/>
        <m/>
      </sharedItems>
    </cacheField>
    <cacheField name="CATEGORÍA [DESPUÉS LLAMADA ITZEL]" numFmtId="0">
      <sharedItems containsBlank="1" containsMixedTypes="1" containsNumber="1" containsInteger="1" minValue="0" maxValue="0" count="7">
        <s v="A"/>
        <s v="B"/>
        <s v="C"/>
        <s v="AAA"/>
        <n v="0"/>
        <s v="AA"/>
        <m/>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74">
  <r>
    <x v="0"/>
    <x v="0"/>
    <x v="0"/>
    <x v="0"/>
    <x v="0"/>
    <x v="0"/>
    <x v="0"/>
    <x v="0"/>
  </r>
  <r>
    <x v="0"/>
    <x v="0"/>
    <x v="1"/>
    <x v="1"/>
    <x v="1"/>
    <x v="0"/>
    <x v="1"/>
    <x v="1"/>
  </r>
  <r>
    <x v="0"/>
    <x v="0"/>
    <x v="2"/>
    <x v="2"/>
    <x v="2"/>
    <x v="1"/>
    <x v="0"/>
    <x v="2"/>
  </r>
  <r>
    <x v="0"/>
    <x v="0"/>
    <x v="3"/>
    <x v="3"/>
    <x v="3"/>
    <x v="0"/>
    <x v="2"/>
    <x v="3"/>
  </r>
  <r>
    <x v="0"/>
    <x v="0"/>
    <x v="4"/>
    <x v="4"/>
    <x v="4"/>
    <x v="2"/>
    <x v="1"/>
    <x v="4"/>
  </r>
  <r>
    <x v="0"/>
    <x v="0"/>
    <x v="5"/>
    <x v="5"/>
    <x v="5"/>
    <x v="2"/>
    <x v="1"/>
    <x v="5"/>
  </r>
  <r>
    <x v="0"/>
    <x v="0"/>
    <x v="6"/>
    <x v="6"/>
    <x v="6"/>
    <x v="1"/>
    <x v="2"/>
    <x v="3"/>
  </r>
  <r>
    <x v="0"/>
    <x v="1"/>
    <x v="7"/>
    <x v="7"/>
    <x v="7"/>
    <x v="3"/>
    <x v="3"/>
    <x v="6"/>
  </r>
  <r>
    <x v="0"/>
    <x v="0"/>
    <x v="8"/>
    <x v="8"/>
    <x v="8"/>
    <x v="4"/>
    <x v="4"/>
    <x v="7"/>
  </r>
  <r>
    <x v="0"/>
    <x v="0"/>
    <x v="9"/>
    <x v="9"/>
    <x v="9"/>
    <x v="2"/>
    <x v="2"/>
    <x v="8"/>
  </r>
  <r>
    <x v="0"/>
    <x v="0"/>
    <x v="10"/>
    <x v="10"/>
    <x v="10"/>
    <x v="2"/>
    <x v="1"/>
    <x v="6"/>
  </r>
  <r>
    <x v="0"/>
    <x v="0"/>
    <x v="11"/>
    <x v="11"/>
    <x v="11"/>
    <x v="0"/>
    <x v="1"/>
    <x v="6"/>
  </r>
  <r>
    <x v="0"/>
    <x v="0"/>
    <x v="12"/>
    <x v="12"/>
    <x v="12"/>
    <x v="1"/>
    <x v="2"/>
    <x v="9"/>
  </r>
  <r>
    <x v="0"/>
    <x v="0"/>
    <x v="13"/>
    <x v="13"/>
    <x v="13"/>
    <x v="1"/>
    <x v="4"/>
    <x v="6"/>
  </r>
  <r>
    <x v="1"/>
    <x v="0"/>
    <x v="14"/>
    <x v="14"/>
    <x v="14"/>
    <x v="2"/>
    <x v="1"/>
    <x v="0"/>
  </r>
  <r>
    <x v="1"/>
    <x v="0"/>
    <x v="15"/>
    <x v="15"/>
    <x v="15"/>
    <x v="5"/>
    <x v="5"/>
    <x v="4"/>
  </r>
  <r>
    <x v="1"/>
    <x v="0"/>
    <x v="16"/>
    <x v="16"/>
    <x v="16"/>
    <x v="6"/>
    <x v="2"/>
    <x v="10"/>
  </r>
  <r>
    <x v="1"/>
    <x v="0"/>
    <x v="17"/>
    <x v="17"/>
    <x v="17"/>
    <x v="0"/>
    <x v="0"/>
    <x v="0"/>
  </r>
  <r>
    <x v="1"/>
    <x v="0"/>
    <x v="18"/>
    <x v="3"/>
    <x v="18"/>
    <x v="7"/>
    <x v="6"/>
    <x v="4"/>
  </r>
  <r>
    <x v="2"/>
    <x v="0"/>
    <x v="19"/>
    <x v="18"/>
    <x v="19"/>
    <x v="1"/>
    <x v="1"/>
    <x v="11"/>
  </r>
  <r>
    <x v="2"/>
    <x v="0"/>
    <x v="20"/>
    <x v="19"/>
    <x v="20"/>
    <x v="1"/>
    <x v="7"/>
    <x v="1"/>
  </r>
  <r>
    <x v="2"/>
    <x v="0"/>
    <x v="21"/>
    <x v="20"/>
    <x v="21"/>
    <x v="5"/>
    <x v="8"/>
    <x v="4"/>
  </r>
  <r>
    <x v="2"/>
    <x v="1"/>
    <x v="22"/>
    <x v="21"/>
    <x v="22"/>
    <x v="1"/>
    <x v="1"/>
    <x v="4"/>
  </r>
  <r>
    <x v="3"/>
    <x v="0"/>
    <x v="23"/>
    <x v="22"/>
    <x v="23"/>
    <x v="8"/>
    <x v="8"/>
    <x v="3"/>
  </r>
  <r>
    <x v="3"/>
    <x v="0"/>
    <x v="24"/>
    <x v="23"/>
    <x v="24"/>
    <x v="9"/>
    <x v="2"/>
    <x v="10"/>
  </r>
  <r>
    <x v="3"/>
    <x v="0"/>
    <x v="25"/>
    <x v="24"/>
    <x v="25"/>
    <x v="10"/>
    <x v="9"/>
    <x v="12"/>
  </r>
  <r>
    <x v="3"/>
    <x v="0"/>
    <x v="26"/>
    <x v="25"/>
    <x v="26"/>
    <x v="8"/>
    <x v="8"/>
    <x v="3"/>
  </r>
  <r>
    <x v="3"/>
    <x v="0"/>
    <x v="27"/>
    <x v="26"/>
    <x v="27"/>
    <x v="5"/>
    <x v="8"/>
    <x v="3"/>
  </r>
  <r>
    <x v="4"/>
    <x v="0"/>
    <x v="28"/>
    <x v="27"/>
    <x v="28"/>
    <x v="0"/>
    <x v="2"/>
    <x v="12"/>
  </r>
  <r>
    <x v="5"/>
    <x v="0"/>
    <x v="29"/>
    <x v="28"/>
    <x v="29"/>
    <x v="1"/>
    <x v="8"/>
    <x v="12"/>
  </r>
  <r>
    <x v="6"/>
    <x v="0"/>
    <x v="30"/>
    <x v="29"/>
    <x v="30"/>
    <x v="11"/>
    <x v="2"/>
    <x v="3"/>
  </r>
  <r>
    <x v="6"/>
    <x v="1"/>
    <x v="31"/>
    <x v="30"/>
    <x v="31"/>
    <x v="3"/>
    <x v="1"/>
    <x v="12"/>
  </r>
  <r>
    <x v="6"/>
    <x v="0"/>
    <x v="32"/>
    <x v="31"/>
    <x v="32"/>
    <x v="12"/>
    <x v="10"/>
    <x v="10"/>
  </r>
  <r>
    <x v="6"/>
    <x v="0"/>
    <x v="33"/>
    <x v="32"/>
    <x v="31"/>
    <x v="1"/>
    <x v="11"/>
    <x v="3"/>
  </r>
  <r>
    <x v="6"/>
    <x v="0"/>
    <x v="34"/>
    <x v="33"/>
    <x v="33"/>
    <x v="0"/>
    <x v="1"/>
    <x v="1"/>
  </r>
  <r>
    <x v="6"/>
    <x v="1"/>
    <x v="35"/>
    <x v="34"/>
    <x v="31"/>
    <x v="3"/>
    <x v="7"/>
    <x v="1"/>
  </r>
  <r>
    <x v="6"/>
    <x v="1"/>
    <x v="36"/>
    <x v="35"/>
    <x v="34"/>
    <x v="3"/>
    <x v="1"/>
    <x v="1"/>
  </r>
  <r>
    <x v="6"/>
    <x v="0"/>
    <x v="37"/>
    <x v="36"/>
    <x v="35"/>
    <x v="12"/>
    <x v="10"/>
    <x v="10"/>
  </r>
  <r>
    <x v="6"/>
    <x v="0"/>
    <x v="38"/>
    <x v="37"/>
    <x v="36"/>
    <x v="12"/>
    <x v="5"/>
    <x v="4"/>
  </r>
  <r>
    <x v="6"/>
    <x v="0"/>
    <x v="39"/>
    <x v="38"/>
    <x v="37"/>
    <x v="12"/>
    <x v="11"/>
    <x v="10"/>
  </r>
  <r>
    <x v="6"/>
    <x v="0"/>
    <x v="40"/>
    <x v="39"/>
    <x v="38"/>
    <x v="1"/>
    <x v="2"/>
    <x v="13"/>
  </r>
  <r>
    <x v="6"/>
    <x v="0"/>
    <x v="41"/>
    <x v="40"/>
    <x v="39"/>
    <x v="1"/>
    <x v="2"/>
    <x v="12"/>
  </r>
  <r>
    <x v="6"/>
    <x v="0"/>
    <x v="42"/>
    <x v="41"/>
    <x v="40"/>
    <x v="1"/>
    <x v="11"/>
    <x v="12"/>
  </r>
  <r>
    <x v="6"/>
    <x v="0"/>
    <x v="43"/>
    <x v="42"/>
    <x v="41"/>
    <x v="2"/>
    <x v="12"/>
    <x v="6"/>
  </r>
  <r>
    <x v="6"/>
    <x v="1"/>
    <x v="44"/>
    <x v="43"/>
    <x v="42"/>
    <x v="3"/>
    <x v="2"/>
    <x v="6"/>
  </r>
  <r>
    <x v="6"/>
    <x v="1"/>
    <x v="45"/>
    <x v="44"/>
    <x v="43"/>
    <x v="3"/>
    <x v="1"/>
    <x v="12"/>
  </r>
  <r>
    <x v="6"/>
    <x v="0"/>
    <x v="46"/>
    <x v="45"/>
    <x v="13"/>
    <x v="4"/>
    <x v="4"/>
    <x v="10"/>
  </r>
  <r>
    <x v="6"/>
    <x v="0"/>
    <x v="47"/>
    <x v="46"/>
    <x v="44"/>
    <x v="12"/>
    <x v="5"/>
    <x v="14"/>
  </r>
  <r>
    <x v="6"/>
    <x v="0"/>
    <x v="48"/>
    <x v="47"/>
    <x v="45"/>
    <x v="1"/>
    <x v="2"/>
    <x v="15"/>
  </r>
  <r>
    <x v="6"/>
    <x v="0"/>
    <x v="49"/>
    <x v="23"/>
    <x v="46"/>
    <x v="9"/>
    <x v="8"/>
    <x v="3"/>
  </r>
  <r>
    <x v="6"/>
    <x v="0"/>
    <x v="50"/>
    <x v="48"/>
    <x v="47"/>
    <x v="8"/>
    <x v="8"/>
    <x v="12"/>
  </r>
  <r>
    <x v="6"/>
    <x v="0"/>
    <x v="51"/>
    <x v="49"/>
    <x v="48"/>
    <x v="6"/>
    <x v="5"/>
    <x v="12"/>
  </r>
  <r>
    <x v="6"/>
    <x v="0"/>
    <x v="52"/>
    <x v="50"/>
    <x v="49"/>
    <x v="0"/>
    <x v="1"/>
    <x v="12"/>
  </r>
  <r>
    <x v="6"/>
    <x v="0"/>
    <x v="53"/>
    <x v="51"/>
    <x v="50"/>
    <x v="1"/>
    <x v="2"/>
    <x v="3"/>
  </r>
  <r>
    <x v="6"/>
    <x v="0"/>
    <x v="54"/>
    <x v="52"/>
    <x v="51"/>
    <x v="2"/>
    <x v="4"/>
    <x v="10"/>
  </r>
  <r>
    <x v="6"/>
    <x v="1"/>
    <x v="55"/>
    <x v="53"/>
    <x v="52"/>
    <x v="3"/>
    <x v="6"/>
    <x v="4"/>
  </r>
  <r>
    <x v="6"/>
    <x v="0"/>
    <x v="56"/>
    <x v="54"/>
    <x v="53"/>
    <x v="2"/>
    <x v="2"/>
    <x v="15"/>
  </r>
  <r>
    <x v="6"/>
    <x v="0"/>
    <x v="57"/>
    <x v="55"/>
    <x v="54"/>
    <x v="1"/>
    <x v="6"/>
    <x v="4"/>
  </r>
  <r>
    <x v="6"/>
    <x v="0"/>
    <x v="58"/>
    <x v="56"/>
    <x v="55"/>
    <x v="4"/>
    <x v="4"/>
    <x v="12"/>
  </r>
  <r>
    <x v="6"/>
    <x v="1"/>
    <x v="59"/>
    <x v="57"/>
    <x v="56"/>
    <x v="1"/>
    <x v="1"/>
    <x v="12"/>
  </r>
  <r>
    <x v="6"/>
    <x v="0"/>
    <x v="60"/>
    <x v="58"/>
    <x v="57"/>
    <x v="1"/>
    <x v="11"/>
    <x v="10"/>
  </r>
  <r>
    <x v="6"/>
    <x v="0"/>
    <x v="61"/>
    <x v="59"/>
    <x v="58"/>
    <x v="8"/>
    <x v="8"/>
    <x v="12"/>
  </r>
  <r>
    <x v="6"/>
    <x v="0"/>
    <x v="62"/>
    <x v="60"/>
    <x v="59"/>
    <x v="9"/>
    <x v="2"/>
    <x v="16"/>
  </r>
  <r>
    <x v="6"/>
    <x v="0"/>
    <x v="63"/>
    <x v="61"/>
    <x v="60"/>
    <x v="1"/>
    <x v="11"/>
    <x v="12"/>
  </r>
  <r>
    <x v="6"/>
    <x v="0"/>
    <x v="64"/>
    <x v="62"/>
    <x v="61"/>
    <x v="12"/>
    <x v="13"/>
    <x v="10"/>
  </r>
  <r>
    <x v="6"/>
    <x v="0"/>
    <x v="65"/>
    <x v="63"/>
    <x v="40"/>
    <x v="6"/>
    <x v="11"/>
    <x v="10"/>
  </r>
  <r>
    <x v="6"/>
    <x v="1"/>
    <x v="66"/>
    <x v="64"/>
    <x v="62"/>
    <x v="3"/>
    <x v="1"/>
    <x v="12"/>
  </r>
  <r>
    <x v="6"/>
    <x v="1"/>
    <x v="67"/>
    <x v="65"/>
    <x v="63"/>
    <x v="3"/>
    <x v="14"/>
    <x v="15"/>
  </r>
  <r>
    <x v="6"/>
    <x v="0"/>
    <x v="68"/>
    <x v="66"/>
    <x v="64"/>
    <x v="1"/>
    <x v="11"/>
    <x v="12"/>
  </r>
  <r>
    <x v="6"/>
    <x v="0"/>
    <x v="69"/>
    <x v="67"/>
    <x v="65"/>
    <x v="1"/>
    <x v="2"/>
    <x v="15"/>
  </r>
  <r>
    <x v="6"/>
    <x v="0"/>
    <x v="70"/>
    <x v="68"/>
    <x v="66"/>
    <x v="1"/>
    <x v="2"/>
    <x v="15"/>
  </r>
  <r>
    <x v="6"/>
    <x v="0"/>
    <x v="71"/>
    <x v="69"/>
    <x v="67"/>
    <x v="12"/>
    <x v="13"/>
    <x v="12"/>
  </r>
  <r>
    <x v="6"/>
    <x v="2"/>
    <x v="72"/>
    <x v="70"/>
    <x v="68"/>
    <x v="0"/>
    <x v="2"/>
    <x v="5"/>
  </r>
  <r>
    <x v="6"/>
    <x v="0"/>
    <x v="73"/>
    <x v="71"/>
    <x v="31"/>
    <x v="13"/>
    <x v="2"/>
    <x v="12"/>
  </r>
</pivotCacheRecords>
</file>

<file path=xl/pivotCache/pivotCacheRecords2.xml><?xml version="1.0" encoding="utf-8"?>
<pivotCacheRecords xmlns="http://schemas.openxmlformats.org/spreadsheetml/2006/main" xmlns:r="http://schemas.openxmlformats.org/officeDocument/2006/relationships" count="89">
  <r>
    <x v="0"/>
    <s v="Instagram"/>
    <x v="0"/>
    <n v="19100"/>
    <n v="7.51E-2"/>
    <s v="Periodista"/>
    <s v="Espectáculos"/>
    <s v="Cine"/>
    <x v="0"/>
    <x v="0"/>
    <x v="0"/>
    <x v="0"/>
    <x v="0"/>
    <x v="0"/>
    <x v="0"/>
  </r>
  <r>
    <x v="0"/>
    <s v="Instagram"/>
    <x v="1"/>
    <n v="5189"/>
    <n v="1.7899999999999999E-2"/>
    <s v="Periodista"/>
    <s v="Tecnología"/>
    <s v="Geek"/>
    <x v="1"/>
    <x v="0"/>
    <x v="0"/>
    <x v="1"/>
    <x v="0"/>
    <x v="0"/>
    <x v="0"/>
  </r>
  <r>
    <x v="0"/>
    <s v="Instagram"/>
    <x v="2"/>
    <n v="26900"/>
    <n v="3.6600000000000001E-2"/>
    <s v="Influencer"/>
    <s v="Espectáculos"/>
    <s v="Futbol"/>
    <x v="0"/>
    <x v="0"/>
    <x v="0"/>
    <x v="2"/>
    <x v="0"/>
    <x v="0"/>
    <x v="0"/>
  </r>
  <r>
    <x v="0"/>
    <s v="Instagram"/>
    <x v="3"/>
    <n v="20800"/>
    <n v="4.24E-2"/>
    <s v="Periodista"/>
    <s v="Estilo de Vida"/>
    <s v="Viajes"/>
    <x v="0"/>
    <x v="0"/>
    <x v="0"/>
    <x v="1"/>
    <x v="0"/>
    <x v="0"/>
    <x v="0"/>
  </r>
  <r>
    <x v="0"/>
    <s v="Instagram"/>
    <x v="4"/>
    <n v="73500"/>
    <n v="3.4500000000000003E-2"/>
    <s v="Conductor"/>
    <s v="Tecnología"/>
    <s v="Estilo de Vida"/>
    <x v="1"/>
    <x v="0"/>
    <x v="0"/>
    <x v="0"/>
    <x v="1"/>
    <x v="0"/>
    <x v="0"/>
  </r>
  <r>
    <x v="0"/>
    <s v="Instagram"/>
    <x v="5"/>
    <n v="28300"/>
    <n v="9.35E-2"/>
    <s v="Conductor"/>
    <s v="Tecnología"/>
    <s v="Tecnología"/>
    <x v="2"/>
    <x v="0"/>
    <x v="0"/>
    <x v="0"/>
    <x v="2"/>
    <x v="0"/>
    <x v="0"/>
  </r>
  <r>
    <x v="0"/>
    <s v="Instagram"/>
    <x v="6"/>
    <n v="113000"/>
    <n v="5.9200000000000003E-2"/>
    <s v="Influencer"/>
    <s v="Estilo de Vida"/>
    <s v="Viajes"/>
    <x v="0"/>
    <x v="1"/>
    <x v="0"/>
    <x v="0"/>
    <x v="1"/>
    <x v="1"/>
    <x v="1"/>
  </r>
  <r>
    <x v="0"/>
    <s v="Youtube"/>
    <x v="7"/>
    <n v="108000"/>
    <n v="5.9799999999999999E-2"/>
    <s v="Youtuber"/>
    <s v="Cine"/>
    <s v="Entretenimiento"/>
    <x v="0"/>
    <x v="1"/>
    <x v="0"/>
    <x v="1"/>
    <x v="2"/>
    <x v="0"/>
    <x v="0"/>
  </r>
  <r>
    <x v="0"/>
    <s v="Instagram"/>
    <x v="8"/>
    <n v="40900"/>
    <n v="6.3399999999999998E-2"/>
    <s v="Músico"/>
    <s v="Música"/>
    <s v="Fotógrafo"/>
    <x v="0"/>
    <x v="0"/>
    <x v="1"/>
    <x v="2"/>
    <x v="2"/>
    <x v="0"/>
    <x v="0"/>
  </r>
  <r>
    <x v="0"/>
    <s v="Instagram"/>
    <x v="9"/>
    <n v="167000"/>
    <n v="1.7299999999999999E-2"/>
    <s v="Conductor"/>
    <s v="Estilo de Vida"/>
    <s v="Deporte"/>
    <x v="0"/>
    <x v="0"/>
    <x v="2"/>
    <x v="3"/>
    <x v="0"/>
    <x v="0"/>
    <x v="0"/>
  </r>
  <r>
    <x v="0"/>
    <s v="Instagram"/>
    <x v="10"/>
    <n v="23000"/>
    <n v="5.5399999999999998E-2"/>
    <s v="Conductor"/>
    <s v="Tecnología"/>
    <s v="Entretenimiento"/>
    <x v="1"/>
    <x v="0"/>
    <x v="0"/>
    <x v="1"/>
    <x v="0"/>
    <x v="0"/>
    <x v="0"/>
  </r>
  <r>
    <x v="0"/>
    <s v="Instagram"/>
    <x v="11"/>
    <n v="5141"/>
    <n v="4.1200000000000001E-2"/>
    <s v="Periodista"/>
    <s v="Tecnología"/>
    <s v="Entretenimiento"/>
    <x v="2"/>
    <x v="2"/>
    <x v="0"/>
    <x v="0"/>
    <x v="0"/>
    <x v="0"/>
    <x v="0"/>
  </r>
  <r>
    <x v="0"/>
    <s v="Instagram"/>
    <x v="12"/>
    <n v="254000"/>
    <n v="7.4999999999999997E-2"/>
    <s v="Influencer"/>
    <s v="Estilo de Vida"/>
    <s v="Make Up"/>
    <x v="0"/>
    <x v="0"/>
    <x v="0"/>
    <x v="0"/>
    <x v="1"/>
    <x v="1"/>
    <x v="1"/>
  </r>
  <r>
    <x v="0"/>
    <s v="Instagram"/>
    <x v="13"/>
    <n v="96100"/>
    <n v="3.5299999999999998E-2"/>
    <s v="Influencer"/>
    <s v="Música"/>
    <s v="Entretenimiento"/>
    <x v="0"/>
    <x v="2"/>
    <x v="2"/>
    <x v="0"/>
    <x v="1"/>
    <x v="1"/>
    <x v="1"/>
  </r>
  <r>
    <x v="1"/>
    <s v="Instagram"/>
    <x v="14"/>
    <n v="67100"/>
    <n v="9.2999999999999992E-3"/>
    <s v="Conductor"/>
    <s v="Tecnología"/>
    <s v="Cine"/>
    <x v="2"/>
    <x v="1"/>
    <x v="0"/>
    <x v="1"/>
    <x v="0"/>
    <x v="0"/>
    <x v="0"/>
  </r>
  <r>
    <x v="1"/>
    <s v="Instagram"/>
    <x v="15"/>
    <n v="63900"/>
    <n v="1.15E-2"/>
    <s v="Alpha Partner"/>
    <s v="Fitness"/>
    <s v="Estilo de Vida"/>
    <x v="3"/>
    <x v="3"/>
    <x v="1"/>
    <x v="2"/>
    <x v="0"/>
    <x v="0"/>
    <x v="0"/>
  </r>
  <r>
    <x v="1"/>
    <s v="Instagram"/>
    <x v="16"/>
    <n v="395000"/>
    <n v="1.3100000000000001E-2"/>
    <s v="Modelo"/>
    <s v="Estilo de Vida"/>
    <s v="Fitness"/>
    <x v="0"/>
    <x v="0"/>
    <x v="2"/>
    <x v="0"/>
    <x v="0"/>
    <x v="0"/>
    <x v="0"/>
  </r>
  <r>
    <x v="1"/>
    <s v="Instagram"/>
    <x v="17"/>
    <n v="27000"/>
    <n v="2.41E-2"/>
    <s v="Periodista"/>
    <s v="Espectáculos"/>
    <s v="Cine"/>
    <x v="1"/>
    <x v="0"/>
    <x v="0"/>
    <x v="0"/>
    <x v="0"/>
    <x v="0"/>
    <x v="0"/>
  </r>
  <r>
    <x v="1"/>
    <s v="Instagram"/>
    <x v="18"/>
    <n v="20800"/>
    <n v="3.8999999999999998E-3"/>
    <s v="Locutor"/>
    <s v="Viajes"/>
    <s v="Estilo de Vida"/>
    <x v="3"/>
    <x v="1"/>
    <x v="0"/>
    <x v="1"/>
    <x v="1"/>
    <x v="0"/>
    <x v="0"/>
  </r>
  <r>
    <x v="2"/>
    <s v="Instagram"/>
    <x v="19"/>
    <n v="10200"/>
    <n v="1.3599999999999999E-2"/>
    <s v="Influencer"/>
    <s v="Tecnología"/>
    <s v="Fotografía"/>
    <x v="1"/>
    <x v="1"/>
    <x v="0"/>
    <x v="1"/>
    <x v="0"/>
    <x v="0"/>
    <x v="0"/>
  </r>
  <r>
    <x v="2"/>
    <s v="Instagram"/>
    <x v="20"/>
    <n v="182000"/>
    <n v="1.41E-2"/>
    <s v="Influencer"/>
    <s v="Gamer"/>
    <s v="Geek"/>
    <x v="1"/>
    <x v="2"/>
    <x v="2"/>
    <x v="1"/>
    <x v="2"/>
    <x v="0"/>
    <x v="0"/>
  </r>
  <r>
    <x v="2"/>
    <s v="Instagram"/>
    <x v="21"/>
    <n v="29000"/>
    <n v="2.7300000000000001E-2"/>
    <s v="Alpha Partner"/>
    <s v="Fotografía"/>
    <s v="Estilo de Vida"/>
    <x v="0"/>
    <x v="4"/>
    <x v="0"/>
    <x v="1"/>
    <x v="3"/>
    <x v="0"/>
    <x v="0"/>
  </r>
  <r>
    <x v="2"/>
    <s v="Youtube"/>
    <x v="22"/>
    <n v="24500"/>
    <n v="6.1499999999999999E-2"/>
    <s v="Influencer"/>
    <s v="Tecnología"/>
    <s v="Estilo de Vida"/>
    <x v="2"/>
    <x v="1"/>
    <x v="0"/>
    <x v="1"/>
    <x v="0"/>
    <x v="0"/>
    <x v="0"/>
  </r>
  <r>
    <x v="3"/>
    <s v="Instagram"/>
    <x v="23"/>
    <n v="14500"/>
    <n v="4.48E-2"/>
    <s v="Fotógrafo"/>
    <s v="Fotografía"/>
    <s v="Viajes"/>
    <x v="0"/>
    <x v="4"/>
    <x v="0"/>
    <x v="1"/>
    <x v="3"/>
    <x v="0"/>
    <x v="0"/>
  </r>
  <r>
    <x v="3"/>
    <s v="Instagram"/>
    <x v="24"/>
    <n v="1100000"/>
    <n v="1.38E-2"/>
    <s v="Actor"/>
    <s v="Estilo de Vida"/>
    <s v="Fitness"/>
    <x v="0"/>
    <x v="0"/>
    <x v="0"/>
    <x v="0"/>
    <x v="2"/>
    <x v="0"/>
    <x v="0"/>
  </r>
  <r>
    <x v="3"/>
    <s v="Instagram"/>
    <x v="25"/>
    <n v="12500000"/>
    <n v="1.8800000000000001E-2"/>
    <s v="Futbolista"/>
    <s v="Futbol"/>
    <m/>
    <x v="0"/>
    <x v="2"/>
    <x v="2"/>
    <x v="2"/>
    <x v="0"/>
    <x v="0"/>
    <x v="0"/>
  </r>
  <r>
    <x v="3"/>
    <s v="Instagram"/>
    <x v="26"/>
    <n v="32100"/>
    <n v="3.0800000000000001E-2"/>
    <s v="Fotógrafo"/>
    <s v="Fotografía"/>
    <s v="Viajes"/>
    <x v="0"/>
    <x v="4"/>
    <x v="0"/>
    <x v="1"/>
    <x v="3"/>
    <x v="0"/>
    <x v="0"/>
  </r>
  <r>
    <x v="3"/>
    <s v="Instagram"/>
    <x v="27"/>
    <n v="21100"/>
    <n v="0.17469999999999999"/>
    <s v="Alpha Partner"/>
    <s v="Fotografía"/>
    <s v="Viajes"/>
    <x v="0"/>
    <x v="4"/>
    <x v="0"/>
    <x v="1"/>
    <x v="3"/>
    <x v="0"/>
    <x v="0"/>
  </r>
  <r>
    <x v="4"/>
    <s v="Instagram"/>
    <x v="28"/>
    <n v="11100"/>
    <n v="1.5699999999999999E-2"/>
    <s v="Periodista"/>
    <s v="Estilo de Vida"/>
    <m/>
    <x v="0"/>
    <x v="5"/>
    <x v="3"/>
    <x v="1"/>
    <x v="4"/>
    <x v="0"/>
    <x v="0"/>
  </r>
  <r>
    <x v="5"/>
    <s v="Instagram"/>
    <x v="29"/>
    <n v="2067"/>
    <n v="7.2999999999999995E-2"/>
    <s v="Influencer"/>
    <s v="Fotografía"/>
    <m/>
    <x v="0"/>
    <x v="1"/>
    <x v="3"/>
    <x v="4"/>
    <x v="4"/>
    <x v="1"/>
    <x v="1"/>
  </r>
  <r>
    <x v="6"/>
    <s v="Instagram"/>
    <x v="30"/>
    <n v="117000"/>
    <n v="4.2700000000000002E-2"/>
    <s v="Actriz"/>
    <s v="Estilo de Vida"/>
    <s v="Viajes"/>
    <x v="0"/>
    <x v="0"/>
    <x v="2"/>
    <x v="0"/>
    <x v="1"/>
    <x v="1"/>
    <x v="1"/>
  </r>
  <r>
    <x v="6"/>
    <s v="Youtube"/>
    <x v="31"/>
    <n v="878000"/>
    <m/>
    <s v="Youtuber"/>
    <s v="Tecnología"/>
    <m/>
    <x v="1"/>
    <x v="1"/>
    <x v="0"/>
    <x v="1"/>
    <x v="1"/>
    <x v="0"/>
    <x v="0"/>
  </r>
  <r>
    <x v="6"/>
    <s v="Instagram"/>
    <x v="32"/>
    <n v="698000"/>
    <n v="3.5200000000000002E-2"/>
    <s v="Deportista"/>
    <s v="Deporte Extremo"/>
    <s v="Fitness"/>
    <x v="0"/>
    <x v="1"/>
    <x v="2"/>
    <x v="0"/>
    <x v="1"/>
    <x v="2"/>
    <x v="2"/>
  </r>
  <r>
    <x v="6"/>
    <s v="Instagram"/>
    <x v="33"/>
    <n v="71800"/>
    <m/>
    <s v="Influencer"/>
    <s v="Runner"/>
    <s v="Viajes"/>
    <x v="0"/>
    <x v="0"/>
    <x v="0"/>
    <x v="1"/>
    <x v="3"/>
    <x v="1"/>
    <x v="1"/>
  </r>
  <r>
    <x v="6"/>
    <s v="Instagram"/>
    <x v="34"/>
    <n v="33900"/>
    <n v="4.3299999999999998E-2"/>
    <s v="Periodista"/>
    <s v="Tecnología"/>
    <s v="Geek"/>
    <x v="2"/>
    <x v="2"/>
    <x v="0"/>
    <x v="1"/>
    <x v="3"/>
    <x v="0"/>
    <x v="0"/>
  </r>
  <r>
    <x v="6"/>
    <s v="Youtube"/>
    <x v="35"/>
    <n v="84900"/>
    <m/>
    <s v="Youtuber"/>
    <s v="Gamer"/>
    <s v="Geek"/>
    <x v="3"/>
    <x v="2"/>
    <x v="0"/>
    <x v="1"/>
    <x v="2"/>
    <x v="0"/>
    <x v="0"/>
  </r>
  <r>
    <x v="6"/>
    <s v="Youtube"/>
    <x v="36"/>
    <n v="1180000"/>
    <s v="3,65%"/>
    <s v="Youtuber"/>
    <s v="Tecnología"/>
    <s v="Geek"/>
    <x v="1"/>
    <x v="1"/>
    <x v="0"/>
    <x v="1"/>
    <x v="0"/>
    <x v="0"/>
    <x v="0"/>
  </r>
  <r>
    <x v="6"/>
    <s v="Instagram"/>
    <x v="37"/>
    <n v="223000"/>
    <n v="3.0200000000000001E-2"/>
    <s v="Deportista"/>
    <s v="Deporte Extremo"/>
    <s v="Fitness"/>
    <x v="0"/>
    <x v="5"/>
    <x v="2"/>
    <x v="0"/>
    <x v="1"/>
    <x v="2"/>
    <x v="2"/>
  </r>
  <r>
    <x v="6"/>
    <s v="Instagram"/>
    <x v="38"/>
    <n v="752000"/>
    <n v="3.6999999999999998E-2"/>
    <s v="Deportista"/>
    <s v="Fitness"/>
    <s v="Estilo de Vida"/>
    <x v="0"/>
    <x v="2"/>
    <x v="2"/>
    <x v="0"/>
    <x v="3"/>
    <x v="2"/>
    <x v="2"/>
  </r>
  <r>
    <x v="6"/>
    <s v="Instagram"/>
    <x v="39"/>
    <n v="12800"/>
    <n v="1.4E-2"/>
    <s v="Deportista"/>
    <s v="Runner"/>
    <s v="Fitness"/>
    <x v="0"/>
    <x v="5"/>
    <x v="0"/>
    <x v="1"/>
    <x v="4"/>
    <x v="2"/>
    <x v="2"/>
  </r>
  <r>
    <x v="6"/>
    <s v="Instagram"/>
    <x v="40"/>
    <n v="13900"/>
    <n v="2.1700000000000001E-2"/>
    <s v="Influencer"/>
    <s v="Estilo de Vida"/>
    <s v="Belleza"/>
    <x v="0"/>
    <x v="5"/>
    <x v="3"/>
    <x v="1"/>
    <x v="4"/>
    <x v="1"/>
    <x v="1"/>
  </r>
  <r>
    <x v="6"/>
    <s v="Instagram"/>
    <x v="41"/>
    <n v="23600"/>
    <n v="3.7999999999999999E-2"/>
    <s v="Influencer"/>
    <s v="Estilo de Vida"/>
    <m/>
    <x v="0"/>
    <x v="2"/>
    <x v="0"/>
    <x v="0"/>
    <x v="4"/>
    <x v="1"/>
    <x v="1"/>
  </r>
  <r>
    <x v="6"/>
    <s v="Instagram"/>
    <x v="42"/>
    <n v="24600"/>
    <n v="2.9000000000000001E-2"/>
    <s v="Influencer"/>
    <s v="Runner"/>
    <m/>
    <x v="0"/>
    <x v="5"/>
    <x v="0"/>
    <x v="4"/>
    <x v="4"/>
    <x v="1"/>
    <x v="1"/>
  </r>
  <r>
    <x v="6"/>
    <s v="Instagram"/>
    <x v="43"/>
    <n v="1900000"/>
    <n v="1.1599999999999999E-2"/>
    <s v="Conductor"/>
    <s v="Comediante"/>
    <s v="Entretenimiento"/>
    <x v="0"/>
    <x v="0"/>
    <x v="1"/>
    <x v="0"/>
    <x v="2"/>
    <x v="0"/>
    <x v="0"/>
  </r>
  <r>
    <x v="6"/>
    <s v="Youtube"/>
    <x v="44"/>
    <n v="3510000"/>
    <n v="6.0199999999999997E-2"/>
    <s v="Youtuber"/>
    <s v="Estilo de Vida"/>
    <s v="Entretenimiento"/>
    <x v="0"/>
    <x v="0"/>
    <x v="0"/>
    <x v="0"/>
    <x v="3"/>
    <x v="0"/>
    <x v="0"/>
  </r>
  <r>
    <x v="6"/>
    <s v="Youtube"/>
    <x v="45"/>
    <n v="2100000"/>
    <n v="7.0499999999999993E-2"/>
    <s v="Youtuber"/>
    <s v="Tecnología"/>
    <m/>
    <x v="4"/>
    <x v="1"/>
    <x v="2"/>
    <x v="0"/>
    <x v="2"/>
    <x v="3"/>
    <x v="3"/>
  </r>
  <r>
    <x v="6"/>
    <s v="Instagram"/>
    <x v="46"/>
    <n v="6564"/>
    <n v="3.5299999999999998E-2"/>
    <s v="Músico"/>
    <s v="Música"/>
    <s v="Fitness"/>
    <x v="0"/>
    <x v="5"/>
    <x v="1"/>
    <x v="0"/>
    <x v="3"/>
    <x v="1"/>
    <x v="1"/>
  </r>
  <r>
    <x v="6"/>
    <s v="Instagram"/>
    <x v="47"/>
    <n v="11500"/>
    <n v="7.6600000000000001E-2"/>
    <s v="Deportista"/>
    <s v="Fitness"/>
    <s v="Runner"/>
    <x v="0"/>
    <x v="2"/>
    <x v="1"/>
    <x v="0"/>
    <x v="4"/>
    <x v="4"/>
    <x v="4"/>
  </r>
  <r>
    <x v="6"/>
    <s v="Instagram"/>
    <x v="48"/>
    <n v="66700"/>
    <n v="1.6799999999999999E-2"/>
    <s v="Influencer"/>
    <s v="Estilo de Vida"/>
    <s v="Moda"/>
    <x v="0"/>
    <x v="2"/>
    <x v="0"/>
    <x v="0"/>
    <x v="4"/>
    <x v="1"/>
    <x v="1"/>
  </r>
  <r>
    <x v="6"/>
    <s v="Instagram"/>
    <x v="49"/>
    <n v="1100000"/>
    <n v="2.9399999999999999E-2"/>
    <s v="Actor"/>
    <s v="Fotografía"/>
    <s v="Viajes"/>
    <x v="0"/>
    <x v="3"/>
    <x v="2"/>
    <x v="1"/>
    <x v="3"/>
    <x v="0"/>
    <x v="0"/>
  </r>
  <r>
    <x v="6"/>
    <s v="Instagram"/>
    <x v="50"/>
    <n v="74100"/>
    <n v="7.0999999999999994E-2"/>
    <s v="Fotógrafo"/>
    <s v="Fotografía"/>
    <m/>
    <x v="0"/>
    <x v="3"/>
    <x v="3"/>
    <x v="5"/>
    <x v="4"/>
    <x v="0"/>
    <x v="0"/>
  </r>
  <r>
    <x v="6"/>
    <s v="Instagram"/>
    <x v="51"/>
    <n v="19000"/>
    <n v="2.3599999999999999E-2"/>
    <s v="Modelo"/>
    <s v="Fitness"/>
    <m/>
    <x v="0"/>
    <x v="5"/>
    <x v="2"/>
    <x v="0"/>
    <x v="4"/>
    <x v="0"/>
    <x v="0"/>
  </r>
  <r>
    <x v="6"/>
    <s v="Instagram"/>
    <x v="52"/>
    <n v="7843"/>
    <n v="0.61"/>
    <s v="Periodista"/>
    <s v="Tecnología"/>
    <m/>
    <x v="4"/>
    <x v="0"/>
    <x v="0"/>
    <x v="0"/>
    <x v="0"/>
    <x v="5"/>
    <x v="5"/>
  </r>
  <r>
    <x v="6"/>
    <s v="Instagram"/>
    <x v="53"/>
    <n v="106000"/>
    <n v="2.3099999999999999E-2"/>
    <s v="Influencer"/>
    <s v="Estilo de Vida"/>
    <s v="Viajes"/>
    <x v="0"/>
    <x v="0"/>
    <x v="0"/>
    <x v="0"/>
    <x v="4"/>
    <x v="1"/>
    <x v="1"/>
  </r>
  <r>
    <x v="6"/>
    <s v="Instagram"/>
    <x v="54"/>
    <n v="73900"/>
    <n v="6.2E-2"/>
    <s v="Conductor"/>
    <s v="Música"/>
    <s v="Fitness"/>
    <x v="0"/>
    <x v="0"/>
    <x v="2"/>
    <x v="2"/>
    <x v="1"/>
    <x v="0"/>
    <x v="0"/>
  </r>
  <r>
    <x v="6"/>
    <s v="Youtube"/>
    <x v="55"/>
    <n v="362000"/>
    <n v="3.85E-2"/>
    <s v="Youtuber"/>
    <s v="Viajes"/>
    <s v="Estilo de Vida"/>
    <x v="0"/>
    <x v="3"/>
    <x v="2"/>
    <x v="1"/>
    <x v="4"/>
    <x v="0"/>
    <x v="0"/>
  </r>
  <r>
    <x v="6"/>
    <s v="Instagram"/>
    <x v="56"/>
    <n v="45200"/>
    <n v="2.4299999999999999E-2"/>
    <s v="Conductor"/>
    <s v="Estilo de Vida"/>
    <s v="Moda"/>
    <x v="0"/>
    <x v="0"/>
    <x v="0"/>
    <x v="5"/>
    <x v="2"/>
    <x v="0"/>
    <x v="0"/>
  </r>
  <r>
    <x v="6"/>
    <s v="Instagram"/>
    <x v="57"/>
    <n v="36200"/>
    <n v="2.8000000000000001E-2"/>
    <s v="Influencer"/>
    <s v="Viajes"/>
    <s v="Estilo de Vida"/>
    <x v="0"/>
    <x v="2"/>
    <x v="0"/>
    <x v="0"/>
    <x v="4"/>
    <x v="1"/>
    <x v="1"/>
  </r>
  <r>
    <x v="6"/>
    <s v="Instagram"/>
    <x v="58"/>
    <n v="8399"/>
    <n v="5.4199999999999998E-2"/>
    <s v="Músico"/>
    <s v="Música"/>
    <m/>
    <x v="0"/>
    <x v="5"/>
    <x v="3"/>
    <x v="1"/>
    <x v="4"/>
    <x v="1"/>
    <x v="1"/>
  </r>
  <r>
    <x v="6"/>
    <s v="Youtube"/>
    <x v="59"/>
    <n v="14900"/>
    <n v="0.105"/>
    <s v="Influencer"/>
    <s v="Tecnología"/>
    <m/>
    <x v="2"/>
    <x v="0"/>
    <x v="0"/>
    <x v="0"/>
    <x v="1"/>
    <x v="0"/>
    <x v="0"/>
  </r>
  <r>
    <x v="6"/>
    <s v="Instagram"/>
    <x v="60"/>
    <n v="165000"/>
    <n v="1.2800000000000001E-2"/>
    <s v="Influencer"/>
    <s v="Runner"/>
    <s v="Fitness"/>
    <x v="0"/>
    <x v="1"/>
    <x v="2"/>
    <x v="1"/>
    <x v="4"/>
    <x v="1"/>
    <x v="1"/>
  </r>
  <r>
    <x v="6"/>
    <s v="Instagram"/>
    <x v="61"/>
    <n v="12200"/>
    <n v="1.52E-2"/>
    <s v="Fotógrafo"/>
    <s v="Fotografía"/>
    <m/>
    <x v="0"/>
    <x v="3"/>
    <x v="0"/>
    <x v="5"/>
    <x v="4"/>
    <x v="0"/>
    <x v="0"/>
  </r>
  <r>
    <x v="6"/>
    <s v="Instagram"/>
    <x v="62"/>
    <n v="199000"/>
    <n v="1.8700000000000001E-2"/>
    <s v="Actor"/>
    <s v="Estilo de Vida"/>
    <s v="Música"/>
    <x v="0"/>
    <x v="1"/>
    <x v="0"/>
    <x v="1"/>
    <x v="3"/>
    <x v="0"/>
    <x v="0"/>
  </r>
  <r>
    <x v="6"/>
    <s v="Instagram"/>
    <x v="63"/>
    <n v="636"/>
    <n v="2.6700000000000002E-2"/>
    <s v="Influencer"/>
    <s v="Runner"/>
    <m/>
    <x v="0"/>
    <x v="5"/>
    <x v="0"/>
    <x v="4"/>
    <x v="4"/>
    <x v="1"/>
    <x v="1"/>
  </r>
  <r>
    <x v="6"/>
    <s v="Instagram"/>
    <x v="64"/>
    <n v="653000"/>
    <n v="1.2999999999999999E-2"/>
    <s v="Deportista"/>
    <s v="Deporte"/>
    <s v="Fitness"/>
    <x v="0"/>
    <x v="1"/>
    <x v="1"/>
    <x v="1"/>
    <x v="3"/>
    <x v="2"/>
    <x v="2"/>
  </r>
  <r>
    <x v="6"/>
    <s v="Instagram"/>
    <x v="65"/>
    <n v="29800"/>
    <n v="2.9000000000000001E-2"/>
    <s v="Modelo"/>
    <s v="Runner"/>
    <s v="Fitness"/>
    <x v="0"/>
    <x v="0"/>
    <x v="2"/>
    <x v="1"/>
    <x v="4"/>
    <x v="1"/>
    <x v="1"/>
  </r>
  <r>
    <x v="6"/>
    <s v="Youtube"/>
    <x v="66"/>
    <n v="123000"/>
    <n v="6.1100000000000002E-2"/>
    <s v="Youtuber"/>
    <s v="Tecnología"/>
    <m/>
    <x v="2"/>
    <x v="1"/>
    <x v="2"/>
    <x v="0"/>
    <x v="0"/>
    <x v="0"/>
    <x v="0"/>
  </r>
  <r>
    <x v="6"/>
    <s v="Youtube"/>
    <x v="67"/>
    <n v="227000"/>
    <n v="0.1467"/>
    <s v="Youtuber"/>
    <s v="Make Up"/>
    <s v="Moda"/>
    <x v="0"/>
    <x v="1"/>
    <x v="0"/>
    <x v="1"/>
    <x v="4"/>
    <x v="0"/>
    <x v="0"/>
  </r>
  <r>
    <x v="6"/>
    <s v="Instagram"/>
    <x v="68"/>
    <n v="6555"/>
    <n v="9.4999999999999998E-3"/>
    <s v="Influencer"/>
    <s v="Runner"/>
    <m/>
    <x v="0"/>
    <x v="5"/>
    <x v="2"/>
    <x v="0"/>
    <x v="4"/>
    <x v="1"/>
    <x v="1"/>
  </r>
  <r>
    <x v="6"/>
    <s v="Instagram"/>
    <x v="69"/>
    <n v="2153"/>
    <n v="8.09E-2"/>
    <s v="Influencer"/>
    <s v="Estilo de Vida"/>
    <s v="Moda"/>
    <x v="0"/>
    <x v="0"/>
    <x v="0"/>
    <x v="0"/>
    <x v="4"/>
    <x v="1"/>
    <x v="1"/>
  </r>
  <r>
    <x v="6"/>
    <s v="Instagram"/>
    <x v="70"/>
    <n v="3842"/>
    <n v="5.0799999999999998E-2"/>
    <s v="Influencer"/>
    <s v="Estilo de Vida"/>
    <s v="Moda"/>
    <x v="0"/>
    <x v="0"/>
    <x v="0"/>
    <x v="0"/>
    <x v="4"/>
    <x v="1"/>
    <x v="1"/>
  </r>
  <r>
    <x v="6"/>
    <s v="Instagram"/>
    <x v="71"/>
    <n v="33000"/>
    <n v="2.5700000000000001E-2"/>
    <s v="Deportista"/>
    <s v="Deporte"/>
    <m/>
    <x v="0"/>
    <x v="2"/>
    <x v="2"/>
    <x v="0"/>
    <x v="0"/>
    <x v="2"/>
    <x v="2"/>
  </r>
  <r>
    <x v="6"/>
    <s v="Twitter"/>
    <x v="72"/>
    <n v="23800"/>
    <n v="0.104"/>
    <s v="Periodista"/>
    <s v="Estilo de Vida"/>
    <s v="Tecnología"/>
    <x v="1"/>
    <x v="1"/>
    <x v="0"/>
    <x v="1"/>
    <x v="0"/>
    <x v="0"/>
    <x v="0"/>
  </r>
  <r>
    <x v="6"/>
    <s v="Instagram"/>
    <x v="73"/>
    <n v="145000"/>
    <m/>
    <s v="Marca"/>
    <s v="Estilo de Vida"/>
    <m/>
    <x v="0"/>
    <x v="5"/>
    <x v="0"/>
    <x v="0"/>
    <x v="4"/>
    <x v="2"/>
    <x v="2"/>
  </r>
  <r>
    <x v="7"/>
    <m/>
    <x v="74"/>
    <m/>
    <m/>
    <m/>
    <m/>
    <m/>
    <x v="5"/>
    <x v="6"/>
    <x v="4"/>
    <x v="6"/>
    <x v="5"/>
    <x v="6"/>
    <x v="6"/>
  </r>
  <r>
    <x v="7"/>
    <m/>
    <x v="74"/>
    <m/>
    <m/>
    <m/>
    <m/>
    <m/>
    <x v="5"/>
    <x v="6"/>
    <x v="4"/>
    <x v="6"/>
    <x v="5"/>
    <x v="6"/>
    <x v="6"/>
  </r>
  <r>
    <x v="7"/>
    <m/>
    <x v="74"/>
    <m/>
    <m/>
    <m/>
    <m/>
    <m/>
    <x v="5"/>
    <x v="6"/>
    <x v="4"/>
    <x v="6"/>
    <x v="5"/>
    <x v="6"/>
    <x v="6"/>
  </r>
  <r>
    <x v="7"/>
    <m/>
    <x v="74"/>
    <m/>
    <m/>
    <m/>
    <m/>
    <m/>
    <x v="5"/>
    <x v="6"/>
    <x v="4"/>
    <x v="6"/>
    <x v="5"/>
    <x v="6"/>
    <x v="6"/>
  </r>
  <r>
    <x v="7"/>
    <m/>
    <x v="74"/>
    <m/>
    <m/>
    <m/>
    <m/>
    <m/>
    <x v="5"/>
    <x v="6"/>
    <x v="4"/>
    <x v="6"/>
    <x v="5"/>
    <x v="6"/>
    <x v="6"/>
  </r>
  <r>
    <x v="7"/>
    <m/>
    <x v="74"/>
    <m/>
    <m/>
    <m/>
    <m/>
    <m/>
    <x v="5"/>
    <x v="6"/>
    <x v="4"/>
    <x v="6"/>
    <x v="5"/>
    <x v="6"/>
    <x v="6"/>
  </r>
  <r>
    <x v="7"/>
    <m/>
    <x v="74"/>
    <m/>
    <m/>
    <m/>
    <m/>
    <m/>
    <x v="5"/>
    <x v="6"/>
    <x v="4"/>
    <x v="6"/>
    <x v="5"/>
    <x v="6"/>
    <x v="6"/>
  </r>
  <r>
    <x v="7"/>
    <m/>
    <x v="74"/>
    <m/>
    <m/>
    <m/>
    <m/>
    <m/>
    <x v="5"/>
    <x v="6"/>
    <x v="4"/>
    <x v="6"/>
    <x v="5"/>
    <x v="6"/>
    <x v="6"/>
  </r>
  <r>
    <x v="7"/>
    <m/>
    <x v="74"/>
    <m/>
    <m/>
    <m/>
    <m/>
    <m/>
    <x v="5"/>
    <x v="6"/>
    <x v="4"/>
    <x v="6"/>
    <x v="5"/>
    <x v="6"/>
    <x v="6"/>
  </r>
  <r>
    <x v="7"/>
    <m/>
    <x v="74"/>
    <m/>
    <m/>
    <m/>
    <m/>
    <m/>
    <x v="5"/>
    <x v="6"/>
    <x v="4"/>
    <x v="6"/>
    <x v="5"/>
    <x v="6"/>
    <x v="6"/>
  </r>
  <r>
    <x v="7"/>
    <m/>
    <x v="74"/>
    <m/>
    <m/>
    <m/>
    <m/>
    <m/>
    <x v="5"/>
    <x v="6"/>
    <x v="4"/>
    <x v="6"/>
    <x v="5"/>
    <x v="6"/>
    <x v="6"/>
  </r>
  <r>
    <x v="7"/>
    <m/>
    <x v="74"/>
    <m/>
    <m/>
    <m/>
    <m/>
    <m/>
    <x v="5"/>
    <x v="6"/>
    <x v="4"/>
    <x v="6"/>
    <x v="5"/>
    <x v="6"/>
    <x v="6"/>
  </r>
  <r>
    <x v="7"/>
    <m/>
    <x v="74"/>
    <m/>
    <m/>
    <m/>
    <m/>
    <m/>
    <x v="5"/>
    <x v="6"/>
    <x v="4"/>
    <x v="6"/>
    <x v="5"/>
    <x v="6"/>
    <x v="6"/>
  </r>
  <r>
    <x v="7"/>
    <m/>
    <x v="74"/>
    <m/>
    <m/>
    <m/>
    <m/>
    <m/>
    <x v="5"/>
    <x v="6"/>
    <x v="4"/>
    <x v="6"/>
    <x v="5"/>
    <x v="6"/>
    <x v="6"/>
  </r>
  <r>
    <x v="7"/>
    <m/>
    <x v="74"/>
    <m/>
    <m/>
    <m/>
    <m/>
    <m/>
    <x v="5"/>
    <x v="6"/>
    <x v="4"/>
    <x v="6"/>
    <x v="5"/>
    <x v="6"/>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1:E5" firstHeaderRow="1" firstDataRow="1" firstDataCol="1"/>
  <pivotFields count="8">
    <pivotField subtotalTop="0" showAll="0">
      <items count="8">
        <item x="0"/>
        <item x="3"/>
        <item x="4"/>
        <item x="5"/>
        <item x="6"/>
        <item x="1"/>
        <item x="2"/>
        <item t="default"/>
      </items>
    </pivotField>
    <pivotField axis="axisRow" subtotalTop="0" showAll="0" sortType="descending">
      <items count="4">
        <item x="0"/>
        <item x="2"/>
        <item x="1"/>
        <item t="default"/>
      </items>
      <autoSortScope>
        <pivotArea dataOnly="0" outline="0" fieldPosition="0">
          <references count="1">
            <reference field="4294967294" count="1" selected="0">
              <x v="0"/>
            </reference>
          </references>
        </pivotArea>
      </autoSortScope>
    </pivotField>
    <pivotField dataField="1" subtotalTop="0" showAll="0">
      <items count="75">
        <item x="0"/>
        <item x="14"/>
        <item x="30"/>
        <item x="23"/>
        <item x="31"/>
        <item x="32"/>
        <item x="33"/>
        <item x="19"/>
        <item x="25"/>
        <item x="1"/>
        <item x="34"/>
        <item x="2"/>
        <item x="35"/>
        <item x="36"/>
        <item x="37"/>
        <item x="24"/>
        <item x="38"/>
        <item x="39"/>
        <item x="40"/>
        <item x="41"/>
        <item x="42"/>
        <item x="43"/>
        <item x="3"/>
        <item x="4"/>
        <item x="5"/>
        <item x="6"/>
        <item x="44"/>
        <item x="45"/>
        <item x="46"/>
        <item x="47"/>
        <item x="48"/>
        <item x="49"/>
        <item x="50"/>
        <item x="51"/>
        <item x="7"/>
        <item x="15"/>
        <item x="52"/>
        <item x="53"/>
        <item x="54"/>
        <item x="8"/>
        <item x="9"/>
        <item x="55"/>
        <item x="26"/>
        <item x="10"/>
        <item x="29"/>
        <item x="11"/>
        <item x="56"/>
        <item x="12"/>
        <item x="57"/>
        <item x="58"/>
        <item x="59"/>
        <item x="60"/>
        <item x="61"/>
        <item x="20"/>
        <item x="62"/>
        <item x="21"/>
        <item x="27"/>
        <item x="64"/>
        <item x="63"/>
        <item x="16"/>
        <item x="65"/>
        <item x="17"/>
        <item x="66"/>
        <item x="22"/>
        <item x="67"/>
        <item x="68"/>
        <item x="18"/>
        <item x="69"/>
        <item x="70"/>
        <item x="28"/>
        <item x="71"/>
        <item x="72"/>
        <item x="13"/>
        <item x="73"/>
        <item t="default"/>
      </items>
    </pivotField>
    <pivotField numFmtId="3" subtotalTop="0" showAll="0"/>
    <pivotField subtotalTop="0" showAll="0"/>
    <pivotField subtotalTop="0" showAll="0">
      <items count="15">
        <item x="9"/>
        <item x="11"/>
        <item x="5"/>
        <item x="2"/>
        <item x="12"/>
        <item x="8"/>
        <item x="10"/>
        <item x="1"/>
        <item x="7"/>
        <item x="13"/>
        <item x="6"/>
        <item x="4"/>
        <item x="0"/>
        <item x="3"/>
        <item t="default"/>
      </items>
    </pivotField>
    <pivotField subtotalTop="0" showAll="0">
      <items count="16">
        <item x="3"/>
        <item x="12"/>
        <item x="13"/>
        <item x="10"/>
        <item x="0"/>
        <item x="2"/>
        <item x="5"/>
        <item x="8"/>
        <item x="9"/>
        <item x="7"/>
        <item x="14"/>
        <item x="4"/>
        <item x="11"/>
        <item x="1"/>
        <item x="6"/>
        <item t="default"/>
      </items>
    </pivotField>
    <pivotField subtotalTop="0" showAll="0"/>
  </pivotFields>
  <rowFields count="1">
    <field x="1"/>
  </rowFields>
  <rowItems count="4">
    <i>
      <x/>
    </i>
    <i>
      <x v="2"/>
    </i>
    <i>
      <x v="1"/>
    </i>
    <i t="grand">
      <x/>
    </i>
  </rowItems>
  <colItems count="1">
    <i/>
  </colItems>
  <dataFields count="1">
    <dataField name="Count of Influencer"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I1:AJ7" firstHeaderRow="1" firstDataRow="1" firstDataCol="1"/>
  <pivotFields count="15">
    <pivotField subtotalTop="0" showAll="0"/>
    <pivotField subtotalTop="0" showAll="0"/>
    <pivotField dataField="1"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items count="8">
        <item x="4"/>
        <item x="2"/>
        <item x="1"/>
        <item x="0"/>
        <item x="5"/>
        <item x="3"/>
        <item x="6"/>
        <item t="default"/>
      </items>
    </pivotField>
    <pivotField axis="axisRow" subtotalTop="0" showAll="0" sortType="descending">
      <items count="8">
        <item h="1" x="4"/>
        <item x="0"/>
        <item x="5"/>
        <item x="3"/>
        <item x="1"/>
        <item x="2"/>
        <item h="1" x="6"/>
        <item t="default"/>
      </items>
      <autoSortScope>
        <pivotArea dataOnly="0" outline="0" fieldPosition="0">
          <references count="1">
            <reference field="4294967294" count="1" selected="0">
              <x v="0"/>
            </reference>
          </references>
        </pivotArea>
      </autoSortScope>
    </pivotField>
  </pivotFields>
  <rowFields count="1">
    <field x="14"/>
  </rowFields>
  <rowItems count="6">
    <i>
      <x v="1"/>
    </i>
    <i>
      <x v="4"/>
    </i>
    <i>
      <x v="5"/>
    </i>
    <i>
      <x v="2"/>
    </i>
    <i>
      <x v="3"/>
    </i>
    <i t="grand">
      <x/>
    </i>
  </rowItems>
  <colItems count="1">
    <i/>
  </colItems>
  <dataFields count="1">
    <dataField name="Count of Influencer" fld="2"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4:B89" firstHeaderRow="1" firstDataRow="1" firstDataCol="1"/>
  <pivotFields count="8">
    <pivotField subtotalTop="0" showAll="0">
      <items count="8">
        <item x="0"/>
        <item x="3"/>
        <item x="4"/>
        <item x="5"/>
        <item x="6"/>
        <item x="1"/>
        <item x="2"/>
        <item t="default"/>
      </items>
    </pivotField>
    <pivotField subtotalTop="0" showAll="0">
      <items count="4">
        <item x="0"/>
        <item x="2"/>
        <item x="1"/>
        <item t="default"/>
      </items>
    </pivotField>
    <pivotField axis="axisRow" subtotalTop="0" showAll="0" sortType="ascending">
      <items count="75">
        <item x="0"/>
        <item x="14"/>
        <item x="30"/>
        <item x="23"/>
        <item x="31"/>
        <item x="32"/>
        <item x="33"/>
        <item x="19"/>
        <item x="25"/>
        <item x="1"/>
        <item x="34"/>
        <item x="2"/>
        <item x="35"/>
        <item x="36"/>
        <item x="37"/>
        <item x="24"/>
        <item x="38"/>
        <item x="39"/>
        <item x="40"/>
        <item x="41"/>
        <item x="42"/>
        <item x="43"/>
        <item x="3"/>
        <item x="4"/>
        <item x="5"/>
        <item x="6"/>
        <item x="44"/>
        <item x="45"/>
        <item x="46"/>
        <item x="47"/>
        <item x="48"/>
        <item x="49"/>
        <item x="50"/>
        <item x="51"/>
        <item x="7"/>
        <item x="15"/>
        <item x="52"/>
        <item x="53"/>
        <item x="54"/>
        <item x="8"/>
        <item x="9"/>
        <item x="55"/>
        <item x="26"/>
        <item x="10"/>
        <item x="29"/>
        <item x="11"/>
        <item x="56"/>
        <item x="12"/>
        <item x="57"/>
        <item x="58"/>
        <item x="59"/>
        <item x="60"/>
        <item x="61"/>
        <item x="20"/>
        <item x="62"/>
        <item x="21"/>
        <item x="27"/>
        <item x="64"/>
        <item x="63"/>
        <item x="16"/>
        <item x="65"/>
        <item x="17"/>
        <item x="66"/>
        <item x="22"/>
        <item x="67"/>
        <item x="68"/>
        <item x="18"/>
        <item x="69"/>
        <item x="70"/>
        <item x="28"/>
        <item x="71"/>
        <item x="72"/>
        <item x="13"/>
        <item x="73"/>
        <item t="default"/>
      </items>
      <autoSortScope>
        <pivotArea dataOnly="0" outline="0" fieldPosition="0">
          <references count="1">
            <reference field="4294967294" count="1" selected="0">
              <x v="0"/>
            </reference>
          </references>
        </pivotArea>
      </autoSortScope>
    </pivotField>
    <pivotField numFmtId="3" subtotalTop="0" showAll="0"/>
    <pivotField dataField="1" subtotalTop="0" showAll="0"/>
    <pivotField subtotalTop="0" showAll="0">
      <items count="15">
        <item x="9"/>
        <item x="11"/>
        <item x="5"/>
        <item x="2"/>
        <item x="12"/>
        <item x="8"/>
        <item x="10"/>
        <item x="1"/>
        <item x="7"/>
        <item x="13"/>
        <item x="6"/>
        <item x="4"/>
        <item x="0"/>
        <item x="3"/>
        <item t="default"/>
      </items>
    </pivotField>
    <pivotField subtotalTop="0" showAll="0">
      <items count="16">
        <item x="3"/>
        <item x="12"/>
        <item x="13"/>
        <item x="10"/>
        <item x="0"/>
        <item x="2"/>
        <item x="5"/>
        <item x="8"/>
        <item x="9"/>
        <item x="7"/>
        <item x="14"/>
        <item x="4"/>
        <item x="11"/>
        <item x="1"/>
        <item x="6"/>
        <item t="default"/>
      </items>
    </pivotField>
    <pivotField subtotalTop="0" showAll="0">
      <items count="18">
        <item x="13"/>
        <item x="0"/>
        <item x="8"/>
        <item x="6"/>
        <item x="4"/>
        <item x="10"/>
        <item x="11"/>
        <item x="7"/>
        <item x="2"/>
        <item x="1"/>
        <item x="9"/>
        <item x="15"/>
        <item x="16"/>
        <item x="14"/>
        <item x="5"/>
        <item x="3"/>
        <item x="12"/>
        <item t="default"/>
      </items>
    </pivotField>
  </pivotFields>
  <rowFields count="1">
    <field x="2"/>
  </rowFields>
  <rowItems count="75">
    <i>
      <x v="6"/>
    </i>
    <i>
      <x v="12"/>
    </i>
    <i>
      <x v="73"/>
    </i>
    <i>
      <x v="13"/>
    </i>
    <i>
      <x v="4"/>
    </i>
    <i>
      <x v="66"/>
    </i>
    <i>
      <x v="1"/>
    </i>
    <i>
      <x v="65"/>
    </i>
    <i>
      <x v="35"/>
    </i>
    <i>
      <x v="21"/>
    </i>
    <i>
      <x v="51"/>
    </i>
    <i>
      <x v="57"/>
    </i>
    <i>
      <x v="59"/>
    </i>
    <i>
      <x v="7"/>
    </i>
    <i>
      <x v="15"/>
    </i>
    <i>
      <x v="17"/>
    </i>
    <i>
      <x v="53"/>
    </i>
    <i>
      <x v="52"/>
    </i>
    <i>
      <x v="69"/>
    </i>
    <i>
      <x v="30"/>
    </i>
    <i>
      <x v="40"/>
    </i>
    <i>
      <x v="9"/>
    </i>
    <i>
      <x v="54"/>
    </i>
    <i>
      <x v="8"/>
    </i>
    <i>
      <x v="18"/>
    </i>
    <i>
      <x v="37"/>
    </i>
    <i>
      <x v="33"/>
    </i>
    <i>
      <x v="61"/>
    </i>
    <i>
      <x v="46"/>
    </i>
    <i>
      <x v="70"/>
    </i>
    <i>
      <x v="58"/>
    </i>
    <i>
      <x v="55"/>
    </i>
    <i>
      <x v="48"/>
    </i>
    <i>
      <x v="60"/>
    </i>
    <i>
      <x v="20"/>
    </i>
    <i>
      <x v="31"/>
    </i>
    <i>
      <x v="14"/>
    </i>
    <i>
      <x v="42"/>
    </i>
    <i>
      <x v="23"/>
    </i>
    <i>
      <x v="5"/>
    </i>
    <i>
      <x v="28"/>
    </i>
    <i>
      <x v="72"/>
    </i>
    <i>
      <x v="11"/>
    </i>
    <i>
      <x v="16"/>
    </i>
    <i>
      <x v="19"/>
    </i>
    <i>
      <x v="41"/>
    </i>
    <i>
      <x v="45"/>
    </i>
    <i>
      <x v="22"/>
    </i>
    <i>
      <x v="2"/>
    </i>
    <i>
      <x v="10"/>
    </i>
    <i>
      <x v="3"/>
    </i>
    <i>
      <x v="68"/>
    </i>
    <i>
      <x v="49"/>
    </i>
    <i>
      <x v="43"/>
    </i>
    <i>
      <x v="25"/>
    </i>
    <i>
      <x v="34"/>
    </i>
    <i>
      <x v="26"/>
    </i>
    <i>
      <x v="62"/>
    </i>
    <i>
      <x v="63"/>
    </i>
    <i>
      <x v="38"/>
    </i>
    <i>
      <x v="39"/>
    </i>
    <i>
      <x v="27"/>
    </i>
    <i>
      <x v="32"/>
    </i>
    <i>
      <x v="44"/>
    </i>
    <i>
      <x v="47"/>
    </i>
    <i>
      <x/>
    </i>
    <i>
      <x v="29"/>
    </i>
    <i>
      <x v="67"/>
    </i>
    <i>
      <x v="24"/>
    </i>
    <i>
      <x v="71"/>
    </i>
    <i>
      <x v="50"/>
    </i>
    <i>
      <x v="64"/>
    </i>
    <i>
      <x v="56"/>
    </i>
    <i>
      <x v="36"/>
    </i>
    <i t="grand">
      <x/>
    </i>
  </rowItems>
  <colItems count="1">
    <i/>
  </colItems>
  <dataFields count="1">
    <dataField name=" ER" fld="4" baseField="2" baseItem="0" numFmtId="1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L1:AM7" firstHeaderRow="1" firstDataRow="1" firstDataCol="1"/>
  <pivotFields count="15">
    <pivotField subtotalTop="0" showAll="0"/>
    <pivotField subtotalTop="0" showAll="0"/>
    <pivotField dataField="1"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sortType="descending">
      <items count="8">
        <item x="4"/>
        <item x="2"/>
        <item x="1"/>
        <item x="0"/>
        <item x="5"/>
        <item x="3"/>
        <item x="6"/>
        <item t="default"/>
      </items>
      <autoSortScope>
        <pivotArea dataOnly="0" outline="0" fieldPosition="0">
          <references count="1">
            <reference field="4294967294" count="1" selected="0">
              <x v="0"/>
            </reference>
          </references>
        </pivotArea>
      </autoSortScope>
    </pivotField>
    <pivotField subtotalTop="0" showAll="0">
      <items count="8">
        <item h="1" x="4"/>
        <item x="0"/>
        <item x="5"/>
        <item x="3"/>
        <item x="1"/>
        <item x="2"/>
        <item h="1" x="6"/>
        <item t="default"/>
      </items>
    </pivotField>
  </pivotFields>
  <rowFields count="1">
    <field x="13"/>
  </rowFields>
  <rowItems count="6">
    <i>
      <x v="3"/>
    </i>
    <i>
      <x v="2"/>
    </i>
    <i>
      <x v="1"/>
    </i>
    <i>
      <x v="5"/>
    </i>
    <i>
      <x v="4"/>
    </i>
    <i t="grand">
      <x/>
    </i>
  </rowItems>
  <colItems count="1">
    <i/>
  </colItems>
  <dataFields count="1">
    <dataField name="Count of Influencer"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1:H17" firstHeaderRow="1" firstDataRow="1" firstDataCol="1"/>
  <pivotFields count="8">
    <pivotField subtotalTop="0" showAll="0">
      <items count="8">
        <item x="0"/>
        <item x="3"/>
        <item x="4"/>
        <item x="5"/>
        <item x="6"/>
        <item x="1"/>
        <item x="2"/>
        <item t="default"/>
      </items>
    </pivotField>
    <pivotField subtotalTop="0" showAll="0">
      <items count="4">
        <item x="0"/>
        <item x="2"/>
        <item x="1"/>
        <item t="default"/>
      </items>
    </pivotField>
    <pivotField dataField="1" subtotalTop="0" showAll="0">
      <items count="75">
        <item x="0"/>
        <item x="14"/>
        <item x="30"/>
        <item x="23"/>
        <item x="31"/>
        <item x="32"/>
        <item x="33"/>
        <item x="19"/>
        <item x="25"/>
        <item x="1"/>
        <item x="34"/>
        <item x="2"/>
        <item x="35"/>
        <item x="36"/>
        <item x="37"/>
        <item x="24"/>
        <item x="38"/>
        <item x="39"/>
        <item x="40"/>
        <item x="41"/>
        <item x="42"/>
        <item x="43"/>
        <item x="3"/>
        <item x="4"/>
        <item x="5"/>
        <item x="6"/>
        <item x="44"/>
        <item x="45"/>
        <item x="46"/>
        <item x="47"/>
        <item x="48"/>
        <item x="49"/>
        <item x="50"/>
        <item x="51"/>
        <item x="7"/>
        <item x="15"/>
        <item x="52"/>
        <item x="53"/>
        <item x="54"/>
        <item x="8"/>
        <item x="9"/>
        <item x="55"/>
        <item x="26"/>
        <item x="10"/>
        <item x="29"/>
        <item x="11"/>
        <item x="56"/>
        <item x="12"/>
        <item x="57"/>
        <item x="58"/>
        <item x="59"/>
        <item x="60"/>
        <item x="61"/>
        <item x="20"/>
        <item x="62"/>
        <item x="21"/>
        <item x="27"/>
        <item x="64"/>
        <item x="63"/>
        <item x="16"/>
        <item x="65"/>
        <item x="17"/>
        <item x="66"/>
        <item x="22"/>
        <item x="67"/>
        <item x="68"/>
        <item x="18"/>
        <item x="69"/>
        <item x="70"/>
        <item x="28"/>
        <item x="71"/>
        <item x="72"/>
        <item x="13"/>
        <item x="73"/>
        <item t="default"/>
      </items>
    </pivotField>
    <pivotField numFmtId="3" subtotalTop="0" showAll="0"/>
    <pivotField subtotalTop="0" showAll="0"/>
    <pivotField subtotalTop="0" showAll="0">
      <items count="15">
        <item x="9"/>
        <item x="11"/>
        <item x="5"/>
        <item x="2"/>
        <item x="12"/>
        <item x="8"/>
        <item x="10"/>
        <item x="1"/>
        <item x="7"/>
        <item x="13"/>
        <item x="6"/>
        <item x="4"/>
        <item x="0"/>
        <item x="3"/>
        <item t="default"/>
      </items>
    </pivotField>
    <pivotField axis="axisRow" subtotalTop="0" showAll="0" sortType="ascending">
      <items count="16">
        <item x="3"/>
        <item x="12"/>
        <item x="13"/>
        <item x="10"/>
        <item x="0"/>
        <item x="2"/>
        <item x="5"/>
        <item x="8"/>
        <item x="9"/>
        <item x="7"/>
        <item x="14"/>
        <item x="4"/>
        <item x="11"/>
        <item x="1"/>
        <item x="6"/>
        <item t="default"/>
      </items>
      <autoSortScope>
        <pivotArea dataOnly="0" outline="0" fieldPosition="0">
          <references count="1">
            <reference field="4294967294" count="1" selected="0">
              <x v="0"/>
            </reference>
          </references>
        </pivotArea>
      </autoSortScope>
    </pivotField>
    <pivotField subtotalTop="0" showAll="0"/>
  </pivotFields>
  <rowFields count="1">
    <field x="6"/>
  </rowFields>
  <rowItems count="16">
    <i>
      <x v="1"/>
    </i>
    <i>
      <x v="10"/>
    </i>
    <i>
      <x v="8"/>
    </i>
    <i>
      <x/>
    </i>
    <i>
      <x v="3"/>
    </i>
    <i>
      <x v="9"/>
    </i>
    <i>
      <x v="2"/>
    </i>
    <i>
      <x v="4"/>
    </i>
    <i>
      <x v="14"/>
    </i>
    <i>
      <x v="6"/>
    </i>
    <i>
      <x v="11"/>
    </i>
    <i>
      <x v="12"/>
    </i>
    <i>
      <x v="7"/>
    </i>
    <i>
      <x v="13"/>
    </i>
    <i>
      <x v="5"/>
    </i>
    <i t="grand">
      <x/>
    </i>
  </rowItems>
  <colItems count="1">
    <i/>
  </colItems>
  <dataFields count="1">
    <dataField name="Count of Influencer"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9" firstHeaderRow="1" firstDataRow="1" firstDataCol="1"/>
  <pivotFields count="8">
    <pivotField axis="axisRow" subtotalTop="0" showAll="0" sortType="ascending">
      <items count="8">
        <item x="0"/>
        <item x="3"/>
        <item x="4"/>
        <item x="5"/>
        <item x="6"/>
        <item x="1"/>
        <item x="2"/>
        <item t="default"/>
      </items>
      <autoSortScope>
        <pivotArea dataOnly="0" outline="0" fieldPosition="0">
          <references count="1">
            <reference field="4294967294" count="1" selected="0">
              <x v="0"/>
            </reference>
          </references>
        </pivotArea>
      </autoSortScope>
    </pivotField>
    <pivotField subtotalTop="0" showAll="0">
      <items count="4">
        <item x="0"/>
        <item x="2"/>
        <item x="1"/>
        <item t="default"/>
      </items>
    </pivotField>
    <pivotField dataField="1" subtotalTop="0" showAll="0">
      <items count="75">
        <item x="0"/>
        <item x="14"/>
        <item x="30"/>
        <item x="23"/>
        <item x="31"/>
        <item x="32"/>
        <item x="33"/>
        <item x="19"/>
        <item x="25"/>
        <item x="1"/>
        <item x="34"/>
        <item x="2"/>
        <item x="35"/>
        <item x="36"/>
        <item x="37"/>
        <item x="24"/>
        <item x="38"/>
        <item x="39"/>
        <item x="40"/>
        <item x="41"/>
        <item x="42"/>
        <item x="43"/>
        <item x="3"/>
        <item x="4"/>
        <item x="5"/>
        <item x="6"/>
        <item x="44"/>
        <item x="45"/>
        <item x="46"/>
        <item x="47"/>
        <item x="48"/>
        <item x="49"/>
        <item x="50"/>
        <item x="51"/>
        <item x="7"/>
        <item x="15"/>
        <item x="52"/>
        <item x="53"/>
        <item x="54"/>
        <item x="8"/>
        <item x="9"/>
        <item x="55"/>
        <item x="26"/>
        <item x="10"/>
        <item x="29"/>
        <item x="11"/>
        <item x="56"/>
        <item x="12"/>
        <item x="57"/>
        <item x="58"/>
        <item x="59"/>
        <item x="60"/>
        <item x="61"/>
        <item x="20"/>
        <item x="62"/>
        <item x="21"/>
        <item x="27"/>
        <item x="64"/>
        <item x="63"/>
        <item x="16"/>
        <item x="65"/>
        <item x="17"/>
        <item x="66"/>
        <item x="22"/>
        <item x="67"/>
        <item x="68"/>
        <item x="18"/>
        <item x="69"/>
        <item x="70"/>
        <item x="28"/>
        <item x="71"/>
        <item x="72"/>
        <item x="13"/>
        <item x="73"/>
        <item t="default"/>
      </items>
    </pivotField>
    <pivotField numFmtId="3" subtotalTop="0" showAll="0"/>
    <pivotField subtotalTop="0" showAll="0"/>
    <pivotField subtotalTop="0" showAll="0">
      <items count="15">
        <item x="9"/>
        <item x="11"/>
        <item x="5"/>
        <item x="2"/>
        <item x="12"/>
        <item x="8"/>
        <item x="10"/>
        <item x="1"/>
        <item x="7"/>
        <item x="13"/>
        <item x="6"/>
        <item x="4"/>
        <item x="0"/>
        <item x="3"/>
        <item t="default"/>
      </items>
    </pivotField>
    <pivotField subtotalTop="0" showAll="0">
      <items count="16">
        <item x="3"/>
        <item x="12"/>
        <item x="13"/>
        <item x="10"/>
        <item x="0"/>
        <item x="2"/>
        <item x="5"/>
        <item x="8"/>
        <item x="9"/>
        <item x="7"/>
        <item x="14"/>
        <item x="4"/>
        <item x="11"/>
        <item x="1"/>
        <item x="6"/>
        <item t="default"/>
      </items>
    </pivotField>
    <pivotField subtotalTop="0" showAll="0">
      <items count="18">
        <item x="13"/>
        <item x="0"/>
        <item x="8"/>
        <item x="6"/>
        <item x="4"/>
        <item x="10"/>
        <item x="11"/>
        <item x="7"/>
        <item x="2"/>
        <item x="1"/>
        <item x="9"/>
        <item x="15"/>
        <item x="16"/>
        <item x="14"/>
        <item x="5"/>
        <item x="3"/>
        <item x="12"/>
        <item t="default"/>
      </items>
    </pivotField>
  </pivotFields>
  <rowFields count="1">
    <field x="0"/>
  </rowFields>
  <rowItems count="8">
    <i>
      <x v="3"/>
    </i>
    <i>
      <x v="2"/>
    </i>
    <i>
      <x v="6"/>
    </i>
    <i>
      <x v="1"/>
    </i>
    <i>
      <x v="5"/>
    </i>
    <i>
      <x/>
    </i>
    <i>
      <x v="4"/>
    </i>
    <i t="grand">
      <x/>
    </i>
  </rowItems>
  <colItems count="1">
    <i/>
  </colItems>
  <dataFields count="1">
    <dataField name="Count of Influencer"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K18" firstHeaderRow="1" firstDataRow="1" firstDataCol="1"/>
  <pivotFields count="8">
    <pivotField subtotalTop="0" showAll="0">
      <items count="8">
        <item x="0"/>
        <item x="3"/>
        <item x="4"/>
        <item x="5"/>
        <item x="6"/>
        <item x="1"/>
        <item x="2"/>
        <item t="default"/>
      </items>
    </pivotField>
    <pivotField subtotalTop="0" showAll="0">
      <items count="4">
        <item x="0"/>
        <item x="2"/>
        <item x="1"/>
        <item t="default"/>
      </items>
    </pivotField>
    <pivotField dataField="1" subtotalTop="0" showAll="0">
      <items count="75">
        <item x="0"/>
        <item x="14"/>
        <item x="30"/>
        <item x="23"/>
        <item x="31"/>
        <item x="32"/>
        <item x="33"/>
        <item x="19"/>
        <item x="25"/>
        <item x="1"/>
        <item x="34"/>
        <item x="2"/>
        <item x="35"/>
        <item x="36"/>
        <item x="37"/>
        <item x="24"/>
        <item x="38"/>
        <item x="39"/>
        <item x="40"/>
        <item x="41"/>
        <item x="42"/>
        <item x="43"/>
        <item x="3"/>
        <item x="4"/>
        <item x="5"/>
        <item x="6"/>
        <item x="44"/>
        <item x="45"/>
        <item x="46"/>
        <item x="47"/>
        <item x="48"/>
        <item x="49"/>
        <item x="50"/>
        <item x="51"/>
        <item x="7"/>
        <item x="15"/>
        <item x="52"/>
        <item x="53"/>
        <item x="54"/>
        <item x="8"/>
        <item x="9"/>
        <item x="55"/>
        <item x="26"/>
        <item x="10"/>
        <item x="29"/>
        <item x="11"/>
        <item x="56"/>
        <item x="12"/>
        <item x="57"/>
        <item x="58"/>
        <item x="59"/>
        <item x="60"/>
        <item x="61"/>
        <item x="20"/>
        <item x="62"/>
        <item x="21"/>
        <item x="27"/>
        <item x="64"/>
        <item x="63"/>
        <item x="16"/>
        <item x="65"/>
        <item x="17"/>
        <item x="66"/>
        <item x="22"/>
        <item x="67"/>
        <item x="68"/>
        <item x="18"/>
        <item x="69"/>
        <item x="70"/>
        <item x="28"/>
        <item x="71"/>
        <item x="72"/>
        <item x="13"/>
        <item x="73"/>
        <item t="default"/>
      </items>
    </pivotField>
    <pivotField numFmtId="3" subtotalTop="0" showAll="0"/>
    <pivotField subtotalTop="0" showAll="0"/>
    <pivotField subtotalTop="0" showAll="0">
      <items count="15">
        <item x="9"/>
        <item x="11"/>
        <item x="5"/>
        <item x="2"/>
        <item x="12"/>
        <item x="8"/>
        <item x="10"/>
        <item x="1"/>
        <item x="7"/>
        <item x="13"/>
        <item x="6"/>
        <item x="4"/>
        <item x="0"/>
        <item x="3"/>
        <item t="default"/>
      </items>
    </pivotField>
    <pivotField subtotalTop="0" showAll="0">
      <items count="16">
        <item x="3"/>
        <item x="12"/>
        <item x="13"/>
        <item x="10"/>
        <item x="0"/>
        <item x="2"/>
        <item x="5"/>
        <item x="8"/>
        <item x="9"/>
        <item x="7"/>
        <item x="14"/>
        <item x="4"/>
        <item x="11"/>
        <item x="1"/>
        <item x="6"/>
        <item t="default"/>
      </items>
    </pivotField>
    <pivotField axis="axisRow" subtotalTop="0" showAll="0">
      <items count="18">
        <item x="13"/>
        <item x="0"/>
        <item x="8"/>
        <item x="6"/>
        <item x="4"/>
        <item x="10"/>
        <item x="11"/>
        <item x="7"/>
        <item x="2"/>
        <item x="1"/>
        <item x="9"/>
        <item x="15"/>
        <item x="16"/>
        <item x="14"/>
        <item x="5"/>
        <item x="3"/>
        <item h="1" x="12"/>
        <item t="default"/>
      </items>
    </pivotField>
  </pivotFields>
  <rowFields count="1">
    <field x="7"/>
  </rowFields>
  <rowItems count="17">
    <i>
      <x/>
    </i>
    <i>
      <x v="1"/>
    </i>
    <i>
      <x v="2"/>
    </i>
    <i>
      <x v="3"/>
    </i>
    <i>
      <x v="4"/>
    </i>
    <i>
      <x v="5"/>
    </i>
    <i>
      <x v="6"/>
    </i>
    <i>
      <x v="7"/>
    </i>
    <i>
      <x v="8"/>
    </i>
    <i>
      <x v="9"/>
    </i>
    <i>
      <x v="10"/>
    </i>
    <i>
      <x v="11"/>
    </i>
    <i>
      <x v="12"/>
    </i>
    <i>
      <x v="13"/>
    </i>
    <i>
      <x v="14"/>
    </i>
    <i>
      <x v="15"/>
    </i>
    <i t="grand">
      <x/>
    </i>
  </rowItems>
  <colItems count="1">
    <i/>
  </colItems>
  <dataFields count="1">
    <dataField name="Count of Influenc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14:E89" firstHeaderRow="1" firstDataRow="1" firstDataCol="1"/>
  <pivotFields count="8">
    <pivotField subtotalTop="0" showAll="0">
      <items count="8">
        <item x="0"/>
        <item x="3"/>
        <item x="4"/>
        <item x="5"/>
        <item x="6"/>
        <item x="1"/>
        <item x="2"/>
        <item t="default"/>
      </items>
    </pivotField>
    <pivotField subtotalTop="0" showAll="0">
      <items count="4">
        <item x="0"/>
        <item x="2"/>
        <item x="1"/>
        <item t="default"/>
      </items>
    </pivotField>
    <pivotField axis="axisRow" subtotalTop="0" showAll="0" sortType="ascending">
      <items count="75">
        <item x="0"/>
        <item x="14"/>
        <item x="30"/>
        <item x="23"/>
        <item x="31"/>
        <item x="32"/>
        <item x="33"/>
        <item x="19"/>
        <item x="25"/>
        <item x="1"/>
        <item x="34"/>
        <item x="2"/>
        <item x="35"/>
        <item x="36"/>
        <item x="37"/>
        <item x="24"/>
        <item x="38"/>
        <item x="39"/>
        <item x="40"/>
        <item x="41"/>
        <item x="42"/>
        <item x="43"/>
        <item x="3"/>
        <item x="4"/>
        <item x="5"/>
        <item x="6"/>
        <item x="44"/>
        <item x="45"/>
        <item x="46"/>
        <item x="47"/>
        <item x="48"/>
        <item x="49"/>
        <item x="50"/>
        <item x="51"/>
        <item x="7"/>
        <item x="15"/>
        <item x="52"/>
        <item x="53"/>
        <item x="54"/>
        <item x="8"/>
        <item x="9"/>
        <item x="55"/>
        <item x="26"/>
        <item x="10"/>
        <item x="29"/>
        <item x="11"/>
        <item x="56"/>
        <item x="12"/>
        <item x="57"/>
        <item x="58"/>
        <item x="59"/>
        <item x="60"/>
        <item x="61"/>
        <item x="20"/>
        <item x="62"/>
        <item x="21"/>
        <item x="27"/>
        <item x="64"/>
        <item x="63"/>
        <item x="16"/>
        <item x="65"/>
        <item x="17"/>
        <item x="66"/>
        <item x="22"/>
        <item x="67"/>
        <item x="68"/>
        <item x="18"/>
        <item x="69"/>
        <item x="70"/>
        <item x="28"/>
        <item x="71"/>
        <item x="72"/>
        <item x="13"/>
        <item x="73"/>
        <item t="default"/>
      </items>
      <autoSortScope>
        <pivotArea dataOnly="0" outline="0" fieldPosition="0">
          <references count="1">
            <reference field="4294967294" count="1" selected="0">
              <x v="0"/>
            </reference>
          </references>
        </pivotArea>
      </autoSortScope>
    </pivotField>
    <pivotField dataField="1" numFmtId="3" subtotalTop="0" showAll="0"/>
    <pivotField subtotalTop="0" showAll="0"/>
    <pivotField subtotalTop="0" showAll="0">
      <items count="15">
        <item x="9"/>
        <item x="11"/>
        <item x="5"/>
        <item x="2"/>
        <item x="12"/>
        <item x="8"/>
        <item x="10"/>
        <item x="1"/>
        <item x="7"/>
        <item x="13"/>
        <item x="6"/>
        <item x="4"/>
        <item x="0"/>
        <item x="3"/>
        <item t="default"/>
      </items>
    </pivotField>
    <pivotField subtotalTop="0" showAll="0">
      <items count="16">
        <item x="3"/>
        <item x="12"/>
        <item x="13"/>
        <item x="10"/>
        <item x="0"/>
        <item x="2"/>
        <item x="5"/>
        <item x="8"/>
        <item x="9"/>
        <item x="7"/>
        <item x="14"/>
        <item x="4"/>
        <item x="11"/>
        <item x="1"/>
        <item x="6"/>
        <item t="default"/>
      </items>
    </pivotField>
    <pivotField subtotalTop="0" showAll="0"/>
  </pivotFields>
  <rowFields count="1">
    <field x="2"/>
  </rowFields>
  <rowItems count="75">
    <i>
      <x v="58"/>
    </i>
    <i>
      <x v="44"/>
    </i>
    <i>
      <x v="67"/>
    </i>
    <i>
      <x v="68"/>
    </i>
    <i>
      <x v="45"/>
    </i>
    <i>
      <x v="9"/>
    </i>
    <i>
      <x v="65"/>
    </i>
    <i>
      <x v="28"/>
    </i>
    <i>
      <x v="36"/>
    </i>
    <i>
      <x v="49"/>
    </i>
    <i>
      <x v="7"/>
    </i>
    <i>
      <x v="69"/>
    </i>
    <i>
      <x v="29"/>
    </i>
    <i>
      <x v="52"/>
    </i>
    <i>
      <x v="17"/>
    </i>
    <i>
      <x v="18"/>
    </i>
    <i>
      <x v="3"/>
    </i>
    <i>
      <x v="50"/>
    </i>
    <i>
      <x v="33"/>
    </i>
    <i>
      <x/>
    </i>
    <i>
      <x v="66"/>
    </i>
    <i>
      <x v="22"/>
    </i>
    <i>
      <x v="56"/>
    </i>
    <i>
      <x v="43"/>
    </i>
    <i>
      <x v="19"/>
    </i>
    <i>
      <x v="71"/>
    </i>
    <i>
      <x v="63"/>
    </i>
    <i>
      <x v="20"/>
    </i>
    <i>
      <x v="11"/>
    </i>
    <i>
      <x v="61"/>
    </i>
    <i>
      <x v="24"/>
    </i>
    <i>
      <x v="55"/>
    </i>
    <i>
      <x v="60"/>
    </i>
    <i>
      <x v="42"/>
    </i>
    <i>
      <x v="70"/>
    </i>
    <i>
      <x v="10"/>
    </i>
    <i>
      <x v="48"/>
    </i>
    <i>
      <x v="39"/>
    </i>
    <i>
      <x v="46"/>
    </i>
    <i>
      <x v="35"/>
    </i>
    <i>
      <x v="30"/>
    </i>
    <i>
      <x v="1"/>
    </i>
    <i>
      <x v="6"/>
    </i>
    <i>
      <x v="23"/>
    </i>
    <i>
      <x v="38"/>
    </i>
    <i>
      <x v="32"/>
    </i>
    <i>
      <x v="12"/>
    </i>
    <i>
      <x v="72"/>
    </i>
    <i>
      <x v="37"/>
    </i>
    <i>
      <x v="34"/>
    </i>
    <i>
      <x v="25"/>
    </i>
    <i>
      <x v="2"/>
    </i>
    <i>
      <x v="62"/>
    </i>
    <i>
      <x v="73"/>
    </i>
    <i>
      <x v="51"/>
    </i>
    <i>
      <x v="40"/>
    </i>
    <i>
      <x v="53"/>
    </i>
    <i>
      <x v="54"/>
    </i>
    <i>
      <x v="14"/>
    </i>
    <i>
      <x v="64"/>
    </i>
    <i>
      <x v="47"/>
    </i>
    <i>
      <x v="41"/>
    </i>
    <i>
      <x v="59"/>
    </i>
    <i>
      <x v="57"/>
    </i>
    <i>
      <x v="5"/>
    </i>
    <i>
      <x v="16"/>
    </i>
    <i>
      <x v="4"/>
    </i>
    <i>
      <x v="31"/>
    </i>
    <i>
      <x v="15"/>
    </i>
    <i>
      <x v="13"/>
    </i>
    <i>
      <x v="21"/>
    </i>
    <i>
      <x v="27"/>
    </i>
    <i>
      <x v="26"/>
    </i>
    <i>
      <x v="8"/>
    </i>
    <i t="grand">
      <x/>
    </i>
  </rowItems>
  <colItems count="1">
    <i/>
  </colItems>
  <dataFields count="1">
    <dataField name=" Followers" fld="3" baseField="0" baseItem="0" numFmtId="169"/>
  </dataFields>
  <formats count="8">
    <format dxfId="7">
      <pivotArea dataOnly="0" labelOnly="1" outline="0" axis="axisValues" fieldPosition="0"/>
    </format>
    <format dxfId="6">
      <pivotArea dataOnly="0" labelOnly="1" outline="0" axis="axisValues" fieldPosition="0"/>
    </format>
    <format dxfId="5">
      <pivotArea dataOnly="0" labelOnly="1" outline="0" axis="axisValues" fieldPosition="0"/>
    </format>
    <format dxfId="4">
      <pivotArea dataOnly="0" labelOnly="1" outline="0" axis="axisValues" fieldPosition="0"/>
    </format>
    <format dxfId="3">
      <pivotArea collapsedLevelsAreSubtotals="1" fieldPosition="0">
        <references count="1">
          <reference field="2" count="0"/>
        </references>
      </pivotArea>
    </format>
    <format dxfId="2">
      <pivotArea collapsedLevelsAreSubtotals="1" fieldPosition="0">
        <references count="1">
          <reference field="2" count="1">
            <x v="44"/>
          </reference>
        </references>
      </pivotArea>
    </format>
    <format dxfId="1">
      <pivotArea outline="0" collapsedLevelsAreSubtotals="1" fieldPosition="0"/>
    </format>
    <format dxfId="0">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1:N16" firstHeaderRow="1" firstDataRow="1" firstDataCol="1"/>
  <pivotFields count="8">
    <pivotField subtotalTop="0" showAll="0">
      <items count="8">
        <item x="0"/>
        <item x="3"/>
        <item x="4"/>
        <item x="5"/>
        <item x="6"/>
        <item x="1"/>
        <item x="2"/>
        <item t="default"/>
      </items>
    </pivotField>
    <pivotField subtotalTop="0" showAll="0">
      <items count="4">
        <item x="0"/>
        <item x="2"/>
        <item x="1"/>
        <item t="default"/>
      </items>
    </pivotField>
    <pivotField dataField="1" subtotalTop="0" showAll="0">
      <items count="75">
        <item x="0"/>
        <item x="14"/>
        <item x="30"/>
        <item x="23"/>
        <item x="31"/>
        <item x="32"/>
        <item x="33"/>
        <item x="19"/>
        <item x="25"/>
        <item x="1"/>
        <item x="34"/>
        <item x="2"/>
        <item x="35"/>
        <item x="36"/>
        <item x="37"/>
        <item x="24"/>
        <item x="38"/>
        <item x="39"/>
        <item x="40"/>
        <item x="41"/>
        <item x="42"/>
        <item x="43"/>
        <item x="3"/>
        <item x="4"/>
        <item x="5"/>
        <item x="6"/>
        <item x="44"/>
        <item x="45"/>
        <item x="46"/>
        <item x="47"/>
        <item x="48"/>
        <item x="49"/>
        <item x="50"/>
        <item x="51"/>
        <item x="7"/>
        <item x="15"/>
        <item x="52"/>
        <item x="53"/>
        <item x="54"/>
        <item x="8"/>
        <item x="9"/>
        <item x="55"/>
        <item x="26"/>
        <item x="10"/>
        <item x="29"/>
        <item x="11"/>
        <item x="56"/>
        <item x="12"/>
        <item x="57"/>
        <item x="58"/>
        <item x="59"/>
        <item x="60"/>
        <item x="61"/>
        <item x="20"/>
        <item x="62"/>
        <item x="21"/>
        <item x="27"/>
        <item x="64"/>
        <item x="63"/>
        <item x="16"/>
        <item x="65"/>
        <item x="17"/>
        <item x="66"/>
        <item x="22"/>
        <item x="67"/>
        <item x="68"/>
        <item x="18"/>
        <item x="69"/>
        <item x="70"/>
        <item x="28"/>
        <item x="71"/>
        <item x="72"/>
        <item x="13"/>
        <item x="73"/>
        <item t="default"/>
      </items>
    </pivotField>
    <pivotField numFmtId="3" subtotalTop="0" showAll="0"/>
    <pivotField subtotalTop="0" showAll="0"/>
    <pivotField axis="axisRow" subtotalTop="0" showAll="0" sortType="ascending">
      <items count="15">
        <item x="9"/>
        <item x="11"/>
        <item x="5"/>
        <item x="2"/>
        <item x="12"/>
        <item x="8"/>
        <item x="10"/>
        <item x="1"/>
        <item x="7"/>
        <item x="13"/>
        <item x="6"/>
        <item x="4"/>
        <item x="0"/>
        <item x="3"/>
        <item t="default"/>
      </items>
      <autoSortScope>
        <pivotArea dataOnly="0" outline="0" fieldPosition="0">
          <references count="1">
            <reference field="4294967294" count="1" selected="0">
              <x v="0"/>
            </reference>
          </references>
        </pivotArea>
      </autoSortScope>
    </pivotField>
    <pivotField subtotalTop="0" showAll="0">
      <items count="16">
        <item x="3"/>
        <item x="12"/>
        <item x="13"/>
        <item x="10"/>
        <item x="0"/>
        <item x="2"/>
        <item x="5"/>
        <item x="8"/>
        <item x="9"/>
        <item x="7"/>
        <item x="14"/>
        <item x="4"/>
        <item x="11"/>
        <item x="1"/>
        <item x="6"/>
        <item t="default"/>
      </items>
    </pivotField>
    <pivotField subtotalTop="0" showAll="0">
      <items count="18">
        <item x="13"/>
        <item x="0"/>
        <item x="8"/>
        <item x="6"/>
        <item x="4"/>
        <item x="10"/>
        <item x="11"/>
        <item x="7"/>
        <item x="2"/>
        <item x="1"/>
        <item x="9"/>
        <item x="15"/>
        <item x="16"/>
        <item x="14"/>
        <item x="5"/>
        <item x="3"/>
        <item x="12"/>
        <item t="default"/>
      </items>
    </pivotField>
  </pivotFields>
  <rowFields count="1">
    <field x="5"/>
  </rowFields>
  <rowItems count="15">
    <i>
      <x v="6"/>
    </i>
    <i>
      <x v="1"/>
    </i>
    <i>
      <x v="9"/>
    </i>
    <i>
      <x v="8"/>
    </i>
    <i>
      <x/>
    </i>
    <i>
      <x v="2"/>
    </i>
    <i>
      <x v="10"/>
    </i>
    <i>
      <x v="11"/>
    </i>
    <i>
      <x v="5"/>
    </i>
    <i>
      <x v="4"/>
    </i>
    <i>
      <x v="3"/>
    </i>
    <i>
      <x v="13"/>
    </i>
    <i>
      <x v="12"/>
    </i>
    <i>
      <x v="7"/>
    </i>
    <i t="grand">
      <x/>
    </i>
  </rowItems>
  <colItems count="1">
    <i/>
  </colItems>
  <dataFields count="1">
    <dataField name="Count of Influencer"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O10:AQ85" firstHeaderRow="0" firstDataRow="1" firstDataCol="1" rowPageCount="7" colPageCount="1"/>
  <pivotFields count="15">
    <pivotField axis="axisPage" subtotalTop="0" multipleItemSelectionAllowed="1" showAll="0">
      <items count="9">
        <item x="0"/>
        <item x="3"/>
        <item x="4"/>
        <item x="5"/>
        <item x="6"/>
        <item x="1"/>
        <item x="2"/>
        <item x="7"/>
        <item t="default"/>
      </items>
    </pivotField>
    <pivotField subtotalTop="0" showAll="0"/>
    <pivotField axis="axisRow" subtotalTop="0" showAll="0" sortType="ascending">
      <items count="76">
        <item x="0"/>
        <item x="14"/>
        <item x="30"/>
        <item x="23"/>
        <item x="31"/>
        <item x="32"/>
        <item x="33"/>
        <item x="19"/>
        <item x="25"/>
        <item x="1"/>
        <item x="34"/>
        <item x="2"/>
        <item x="35"/>
        <item x="36"/>
        <item x="37"/>
        <item x="24"/>
        <item x="38"/>
        <item x="39"/>
        <item x="40"/>
        <item x="41"/>
        <item x="42"/>
        <item x="43"/>
        <item x="3"/>
        <item x="4"/>
        <item x="5"/>
        <item x="6"/>
        <item x="44"/>
        <item x="45"/>
        <item x="46"/>
        <item x="47"/>
        <item x="48"/>
        <item x="49"/>
        <item x="50"/>
        <item x="51"/>
        <item x="7"/>
        <item x="15"/>
        <item x="52"/>
        <item x="53"/>
        <item x="54"/>
        <item x="8"/>
        <item x="9"/>
        <item x="55"/>
        <item x="26"/>
        <item x="10"/>
        <item x="29"/>
        <item x="11"/>
        <item x="56"/>
        <item x="12"/>
        <item x="57"/>
        <item x="58"/>
        <item x="59"/>
        <item x="60"/>
        <item x="61"/>
        <item x="20"/>
        <item x="62"/>
        <item x="21"/>
        <item x="27"/>
        <item x="64"/>
        <item x="63"/>
        <item x="16"/>
        <item x="65"/>
        <item x="17"/>
        <item x="66"/>
        <item x="22"/>
        <item x="67"/>
        <item x="68"/>
        <item x="18"/>
        <item x="69"/>
        <item x="70"/>
        <item x="28"/>
        <item x="71"/>
        <item x="72"/>
        <item x="13"/>
        <item x="73"/>
        <item h="1" x="74"/>
        <item t="default"/>
      </items>
      <autoSortScope>
        <pivotArea dataOnly="0" outline="0" fieldPosition="0">
          <references count="1">
            <reference field="4294967294" count="1" selected="0">
              <x v="0"/>
            </reference>
          </references>
        </pivotArea>
      </autoSortScope>
    </pivotField>
    <pivotField dataField="1" subtotalTop="0" showAll="0"/>
    <pivotField subtotalTop="0" showAll="0"/>
    <pivotField subtotalTop="0" showAll="0"/>
    <pivotField subtotalTop="0" showAll="0"/>
    <pivotField subtotalTop="0" showAll="0"/>
    <pivotField axis="axisPage" subtotalTop="0" showAll="0">
      <items count="7">
        <item x="0"/>
        <item x="3"/>
        <item x="1"/>
        <item x="2"/>
        <item x="4"/>
        <item x="5"/>
        <item t="default"/>
      </items>
    </pivotField>
    <pivotField axis="axisPage" subtotalTop="0" showAll="0">
      <items count="8">
        <item x="5"/>
        <item x="2"/>
        <item x="0"/>
        <item x="1"/>
        <item x="3"/>
        <item x="4"/>
        <item x="6"/>
        <item t="default"/>
      </items>
    </pivotField>
    <pivotField axis="axisPage" subtotalTop="0" showAll="0">
      <items count="6">
        <item x="3"/>
        <item x="0"/>
        <item x="2"/>
        <item x="1"/>
        <item x="4"/>
        <item t="default"/>
      </items>
    </pivotField>
    <pivotField axis="axisPage" subtotalTop="0" showAll="0">
      <items count="8">
        <item x="4"/>
        <item x="5"/>
        <item x="1"/>
        <item x="0"/>
        <item x="2"/>
        <item x="3"/>
        <item x="6"/>
        <item t="default"/>
      </items>
    </pivotField>
    <pivotField axis="axisPage" subtotalTop="0" showAll="0">
      <items count="7">
        <item x="4"/>
        <item x="3"/>
        <item x="1"/>
        <item x="0"/>
        <item x="2"/>
        <item x="5"/>
        <item t="default"/>
      </items>
    </pivotField>
    <pivotField dataField="1" subtotalTop="0" showAll="0">
      <items count="8">
        <item x="4"/>
        <item x="2"/>
        <item x="1"/>
        <item x="0"/>
        <item x="5"/>
        <item x="3"/>
        <item x="6"/>
        <item t="default"/>
      </items>
    </pivotField>
    <pivotField axis="axisPage" subtotalTop="0" multipleItemSelectionAllowed="1" showAll="0">
      <items count="8">
        <item x="4"/>
        <item x="0"/>
        <item x="5"/>
        <item x="3"/>
        <item x="1"/>
        <item x="2"/>
        <item x="6"/>
        <item t="default"/>
      </items>
    </pivotField>
  </pivotFields>
  <rowFields count="1">
    <field x="2"/>
  </rowFields>
  <rowItems count="75">
    <i>
      <x v="58"/>
    </i>
    <i>
      <x v="44"/>
    </i>
    <i>
      <x v="67"/>
    </i>
    <i>
      <x v="68"/>
    </i>
    <i>
      <x v="45"/>
    </i>
    <i>
      <x v="9"/>
    </i>
    <i>
      <x v="65"/>
    </i>
    <i>
      <x v="28"/>
    </i>
    <i>
      <x v="36"/>
    </i>
    <i>
      <x v="49"/>
    </i>
    <i>
      <x v="7"/>
    </i>
    <i>
      <x v="69"/>
    </i>
    <i>
      <x v="29"/>
    </i>
    <i>
      <x v="52"/>
    </i>
    <i>
      <x v="17"/>
    </i>
    <i>
      <x v="18"/>
    </i>
    <i>
      <x v="3"/>
    </i>
    <i>
      <x v="50"/>
    </i>
    <i>
      <x v="33"/>
    </i>
    <i>
      <x/>
    </i>
    <i>
      <x v="66"/>
    </i>
    <i>
      <x v="22"/>
    </i>
    <i>
      <x v="56"/>
    </i>
    <i>
      <x v="43"/>
    </i>
    <i>
      <x v="19"/>
    </i>
    <i>
      <x v="71"/>
    </i>
    <i>
      <x v="63"/>
    </i>
    <i>
      <x v="20"/>
    </i>
    <i>
      <x v="11"/>
    </i>
    <i>
      <x v="61"/>
    </i>
    <i>
      <x v="24"/>
    </i>
    <i>
      <x v="55"/>
    </i>
    <i>
      <x v="60"/>
    </i>
    <i>
      <x v="42"/>
    </i>
    <i>
      <x v="70"/>
    </i>
    <i>
      <x v="10"/>
    </i>
    <i>
      <x v="48"/>
    </i>
    <i>
      <x v="39"/>
    </i>
    <i>
      <x v="46"/>
    </i>
    <i>
      <x v="35"/>
    </i>
    <i>
      <x v="30"/>
    </i>
    <i>
      <x v="1"/>
    </i>
    <i>
      <x v="6"/>
    </i>
    <i>
      <x v="23"/>
    </i>
    <i>
      <x v="38"/>
    </i>
    <i>
      <x v="32"/>
    </i>
    <i>
      <x v="12"/>
    </i>
    <i>
      <x v="72"/>
    </i>
    <i>
      <x v="37"/>
    </i>
    <i>
      <x v="34"/>
    </i>
    <i>
      <x v="25"/>
    </i>
    <i>
      <x v="2"/>
    </i>
    <i>
      <x v="62"/>
    </i>
    <i>
      <x v="73"/>
    </i>
    <i>
      <x v="51"/>
    </i>
    <i>
      <x v="40"/>
    </i>
    <i>
      <x v="53"/>
    </i>
    <i>
      <x v="54"/>
    </i>
    <i>
      <x v="14"/>
    </i>
    <i>
      <x v="64"/>
    </i>
    <i>
      <x v="47"/>
    </i>
    <i>
      <x v="41"/>
    </i>
    <i>
      <x v="59"/>
    </i>
    <i>
      <x v="57"/>
    </i>
    <i>
      <x v="5"/>
    </i>
    <i>
      <x v="16"/>
    </i>
    <i>
      <x v="4"/>
    </i>
    <i>
      <x v="31"/>
    </i>
    <i>
      <x v="15"/>
    </i>
    <i>
      <x v="13"/>
    </i>
    <i>
      <x v="21"/>
    </i>
    <i>
      <x v="27"/>
    </i>
    <i>
      <x v="26"/>
    </i>
    <i>
      <x v="8"/>
    </i>
    <i t="grand">
      <x/>
    </i>
  </rowItems>
  <colFields count="1">
    <field x="-2"/>
  </colFields>
  <colItems count="2">
    <i>
      <x/>
    </i>
    <i i="1">
      <x v="1"/>
    </i>
  </colItems>
  <pageFields count="7">
    <pageField fld="0" hier="-1"/>
    <pageField fld="14" hier="-1"/>
    <pageField fld="8" hier="-1"/>
    <pageField fld="9" hier="-1"/>
    <pageField fld="10" hier="-1"/>
    <pageField fld="11" hier="-1"/>
    <pageField fld="12" hier="-1"/>
  </pageFields>
  <dataFields count="2">
    <dataField name=" Followers" fld="3" baseField="2" baseItem="1"/>
    <dataField name="Sum of PUNTAJE [DESPUÉS LLAMADA ITZEL]" fld="13" baseField="2" baseItem="58"/>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ís" sourceName="País">
  <pivotTables>
    <pivotTable tabId="6" name="PivotTable3"/>
    <pivotTable tabId="6" name="PivotTable4"/>
    <pivotTable tabId="6" name="PivotTable5"/>
    <pivotTable tabId="6" name="PivotTable6"/>
    <pivotTable tabId="6" name="PivotTable7"/>
    <pivotTable tabId="6" name="PivotTable2"/>
    <pivotTable tabId="6" name="PivotTable8"/>
  </pivotTables>
  <data>
    <tabular pivotCacheId="1">
      <items count="7">
        <i x="0" s="1"/>
        <i x="3" s="1"/>
        <i x="4" s="1"/>
        <i x="5" s="1"/>
        <i x="6" s="1"/>
        <i x="1" s="1"/>
        <i x="2"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DI" sourceName="DI">
  <pivotTables>
    <pivotTable tabId="6" name="PivotTable11"/>
  </pivotTables>
  <data>
    <tabular pivotCacheId="2">
      <items count="7">
        <i x="5" s="1"/>
        <i x="2" s="1"/>
        <i x="0" s="1"/>
        <i x="1" s="1"/>
        <i x="3" s="1"/>
        <i x="4" s="1"/>
        <i x="6" s="1" nd="1"/>
      </items>
    </tabular>
  </data>
  <extLs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HAS" sourceName="HAS">
  <pivotTables>
    <pivotTable tabId="6" name="PivotTable11"/>
  </pivotTables>
  <data>
    <tabular pivotCacheId="2">
      <items count="7">
        <i x="4" s="1"/>
        <i x="5" s="1"/>
        <i x="1" s="1"/>
        <i x="0" s="1"/>
        <i x="2" s="1"/>
        <i x="3" s="1"/>
        <i x="6" s="1" nd="1"/>
      </items>
    </tabular>
  </data>
  <extLs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TVCD_HA" sourceName="TVCD/HA">
  <pivotTables>
    <pivotTable tabId="6" name="PivotTable11"/>
  </pivotTables>
  <data>
    <tabular pivotCacheId="2">
      <items count="6">
        <i x="4" s="1"/>
        <i x="3" s="1"/>
        <i x="1" s="1"/>
        <i x="0" s="1"/>
        <i x="2" s="1"/>
        <i x="5" s="1" nd="1"/>
      </items>
    </tabular>
  </data>
  <extLs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PUNTAJE__DESPUÉS_LLAMADA_ITZEL1" sourceName="PUNTAJE [DESPUÉS LLAMADA ITZEL]">
  <pivotTables>
    <pivotTable tabId="6" name="PivotTable11"/>
  </pivotTables>
  <data>
    <tabular pivotCacheId="2">
      <items count="7">
        <i x="4" s="1"/>
        <i x="2" s="1"/>
        <i x="1" s="1"/>
        <i x="0" s="1"/>
        <i x="5" s="1"/>
        <i x="3" s="1"/>
        <i x="6" s="1" nd="1"/>
      </items>
    </tabular>
  </data>
  <extLs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CATEGORÍA__DESPUÉS_LLAMADA_ITZEL1" sourceName="CATEGORÍA [DESPUÉS LLAMADA ITZEL]">
  <pivotTables>
    <pivotTable tabId="6" name="PivotTable11"/>
  </pivotTables>
  <data>
    <tabular pivotCacheId="2">
      <items count="7">
        <i x="4" s="1"/>
        <i x="0" s="1"/>
        <i x="5" s="1"/>
        <i x="3" s="1"/>
        <i x="1" s="1"/>
        <i x="2" s="1"/>
        <i x="6" s="1" nd="1"/>
      </items>
    </tabular>
  </data>
  <extLs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Influencer1" sourceName="Influencer">
  <pivotTables>
    <pivotTable tabId="6" name="PivotTable8"/>
    <pivotTable tabId="6" name="PivotTable2"/>
    <pivotTable tabId="6" name="PivotTable3"/>
    <pivotTable tabId="6" name="PivotTable4"/>
    <pivotTable tabId="6" name="PivotTable5"/>
    <pivotTable tabId="6" name="PivotTable6"/>
    <pivotTable tabId="6" name="PivotTable7"/>
  </pivotTables>
  <data>
    <tabular pivotCacheId="1">
      <items count="74">
        <i x="0" s="1"/>
        <i x="14" s="1"/>
        <i x="30" s="1"/>
        <i x="23" s="1"/>
        <i x="31" s="1"/>
        <i x="32" s="1"/>
        <i x="33" s="1"/>
        <i x="19" s="1"/>
        <i x="25" s="1"/>
        <i x="1" s="1"/>
        <i x="34" s="1"/>
        <i x="2" s="1"/>
        <i x="35" s="1"/>
        <i x="36" s="1"/>
        <i x="37" s="1"/>
        <i x="24" s="1"/>
        <i x="38" s="1"/>
        <i x="39" s="1"/>
        <i x="40" s="1"/>
        <i x="41" s="1"/>
        <i x="42" s="1"/>
        <i x="43" s="1"/>
        <i x="3" s="1"/>
        <i x="4" s="1"/>
        <i x="5" s="1"/>
        <i x="6" s="1"/>
        <i x="44" s="1"/>
        <i x="45" s="1"/>
        <i x="46" s="1"/>
        <i x="47" s="1"/>
        <i x="48" s="1"/>
        <i x="49" s="1"/>
        <i x="50" s="1"/>
        <i x="51" s="1"/>
        <i x="7" s="1"/>
        <i x="15" s="1"/>
        <i x="52" s="1"/>
        <i x="53" s="1"/>
        <i x="54" s="1"/>
        <i x="8" s="1"/>
        <i x="9" s="1"/>
        <i x="55" s="1"/>
        <i x="26" s="1"/>
        <i x="10" s="1"/>
        <i x="29" s="1"/>
        <i x="11" s="1"/>
        <i x="56" s="1"/>
        <i x="12" s="1"/>
        <i x="57" s="1"/>
        <i x="58" s="1"/>
        <i x="59" s="1"/>
        <i x="60" s="1"/>
        <i x="61" s="1"/>
        <i x="20" s="1"/>
        <i x="62" s="1"/>
        <i x="21" s="1"/>
        <i x="27" s="1"/>
        <i x="64" s="1"/>
        <i x="63" s="1"/>
        <i x="16" s="1"/>
        <i x="65" s="1"/>
        <i x="17" s="1"/>
        <i x="66" s="1"/>
        <i x="22" s="1"/>
        <i x="67" s="1"/>
        <i x="68" s="1"/>
        <i x="18" s="1"/>
        <i x="69" s="1"/>
        <i x="70" s="1"/>
        <i x="28" s="1"/>
        <i x="71" s="1"/>
        <i x="72" s="1"/>
        <i x="13" s="1"/>
        <i x="7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incipal_Red_Social" sourceName="Principal Red Social">
  <pivotTables>
    <pivotTable tabId="6" name="PivotTable4"/>
    <pivotTable tabId="6" name="PivotTable3"/>
    <pivotTable tabId="6" name="PivotTable5"/>
    <pivotTable tabId="6" name="PivotTable6"/>
    <pivotTable tabId="6" name="PivotTable7"/>
    <pivotTable tabId="6" name="PivotTable2"/>
    <pivotTable tabId="6" name="PivotTable8"/>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specialidad_1" sourceName="Especialidad 1">
  <pivotTables>
    <pivotTable tabId="6" name="PivotTable5"/>
    <pivotTable tabId="6" name="PivotTable3"/>
    <pivotTable tabId="6" name="PivotTable4"/>
    <pivotTable tabId="6" name="PivotTable6"/>
    <pivotTable tabId="6" name="PivotTable7"/>
    <pivotTable tabId="6" name="PivotTable2"/>
    <pivotTable tabId="6" name="PivotTable8"/>
  </pivotTables>
  <data>
    <tabular pivotCacheId="1">
      <items count="15">
        <i x="3" s="1"/>
        <i x="12" s="1"/>
        <i x="13" s="1"/>
        <i x="10" s="1"/>
        <i x="0" s="1"/>
        <i x="2" s="1"/>
        <i x="5" s="1"/>
        <i x="8" s="1"/>
        <i x="9" s="1"/>
        <i x="7" s="1"/>
        <i x="14" s="1"/>
        <i x="4" s="1"/>
        <i x="11" s="1"/>
        <i x="1"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logger_Influencer_Periodista" sourceName="Blogger/Influencer/Periodista">
  <pivotTables>
    <pivotTable tabId="6" name="PivotTable7"/>
    <pivotTable tabId="6" name="PivotTable3"/>
    <pivotTable tabId="6" name="PivotTable4"/>
    <pivotTable tabId="6" name="PivotTable5"/>
    <pivotTable tabId="6" name="PivotTable6"/>
    <pivotTable tabId="6" name="PivotTable2"/>
    <pivotTable tabId="6" name="PivotTable8"/>
  </pivotTables>
  <data>
    <tabular pivotCacheId="1">
      <items count="14">
        <i x="9" s="1"/>
        <i x="11" s="1"/>
        <i x="5" s="1"/>
        <i x="2" s="1"/>
        <i x="12" s="1"/>
        <i x="8" s="1"/>
        <i x="10" s="1"/>
        <i x="1" s="1"/>
        <i x="7" s="1"/>
        <i x="13" s="1"/>
        <i x="6" s="1"/>
        <i x="4"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ATEGORÍA__DESPUÉS_LLAMADA_ITZEL" sourceName="CATEGORÍA [DESPUÉS LLAMADA ITZEL]">
  <pivotTables>
    <pivotTable tabId="6" name="PivotTable9"/>
    <pivotTable tabId="6" name="PivotTable10"/>
  </pivotTables>
  <data>
    <tabular pivotCacheId="2" showMissing="0">
      <items count="7">
        <i x="4"/>
        <i x="0" s="1"/>
        <i x="5" s="1"/>
        <i x="3" s="1"/>
        <i x="1" s="1"/>
        <i x="2" s="1"/>
        <i x="6"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UNTAJE__DESPUÉS_LLAMADA_ITZEL" sourceName="PUNTAJE [DESPUÉS LLAMADA ITZEL]">
  <pivotTables>
    <pivotTable tabId="6" name="PivotTable10"/>
    <pivotTable tabId="6" name="PivotTable9"/>
  </pivotTables>
  <data>
    <tabular pivotCacheId="2">
      <items count="7">
        <i x="2" s="1"/>
        <i x="1" s="1"/>
        <i x="0" s="1"/>
        <i x="5" s="1"/>
        <i x="3" s="1"/>
        <i x="4" s="1" nd="1"/>
        <i x="6"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aís1" sourceName="País">
  <pivotTables>
    <pivotTable tabId="6" name="PivotTable11"/>
  </pivotTables>
  <data>
    <tabular pivotCacheId="2">
      <items count="8">
        <i x="0" s="1"/>
        <i x="3" s="1"/>
        <i x="4" s="1"/>
        <i x="5" s="1"/>
        <i x="6" s="1"/>
        <i x="1" s="1"/>
        <i x="2" s="1"/>
        <i x="7"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Influencer" sourceName="Influencer">
  <pivotTables>
    <pivotTable tabId="6" name="PivotTable11"/>
  </pivotTables>
  <data>
    <tabular pivotCacheId="2">
      <items count="75">
        <i x="0" s="1"/>
        <i x="14" s="1"/>
        <i x="30" s="1"/>
        <i x="23" s="1"/>
        <i x="31" s="1"/>
        <i x="32" s="1"/>
        <i x="33" s="1"/>
        <i x="19" s="1"/>
        <i x="25" s="1"/>
        <i x="1" s="1"/>
        <i x="34" s="1"/>
        <i x="2" s="1"/>
        <i x="35" s="1"/>
        <i x="36" s="1"/>
        <i x="37" s="1"/>
        <i x="24" s="1"/>
        <i x="38" s="1"/>
        <i x="39" s="1"/>
        <i x="40" s="1"/>
        <i x="41" s="1"/>
        <i x="42" s="1"/>
        <i x="43" s="1"/>
        <i x="3" s="1"/>
        <i x="4" s="1"/>
        <i x="5" s="1"/>
        <i x="6" s="1"/>
        <i x="44" s="1"/>
        <i x="45" s="1"/>
        <i x="46" s="1"/>
        <i x="47" s="1"/>
        <i x="48" s="1"/>
        <i x="49" s="1"/>
        <i x="50" s="1"/>
        <i x="51" s="1"/>
        <i x="7" s="1"/>
        <i x="15" s="1"/>
        <i x="52" s="1"/>
        <i x="53" s="1"/>
        <i x="54" s="1"/>
        <i x="8" s="1"/>
        <i x="9" s="1"/>
        <i x="55" s="1"/>
        <i x="26" s="1"/>
        <i x="10" s="1"/>
        <i x="29" s="1"/>
        <i x="11" s="1"/>
        <i x="56" s="1"/>
        <i x="12" s="1"/>
        <i x="57" s="1"/>
        <i x="58" s="1"/>
        <i x="59" s="1"/>
        <i x="60" s="1"/>
        <i x="61" s="1"/>
        <i x="20" s="1"/>
        <i x="62" s="1"/>
        <i x="21" s="1"/>
        <i x="27" s="1"/>
        <i x="64" s="1"/>
        <i x="63" s="1"/>
        <i x="16" s="1"/>
        <i x="65" s="1"/>
        <i x="17" s="1"/>
        <i x="66" s="1"/>
        <i x="22" s="1"/>
        <i x="67" s="1"/>
        <i x="68" s="1"/>
        <i x="18" s="1"/>
        <i x="69" s="1"/>
        <i x="70" s="1"/>
        <i x="28" s="1"/>
        <i x="71" s="1"/>
        <i x="72" s="1"/>
        <i x="13" s="1"/>
        <i x="73" s="1"/>
        <i x="74" nd="1"/>
      </items>
    </tabular>
  </data>
  <extLs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Tecnología" sourceName="Tecnología">
  <pivotTables>
    <pivotTable tabId="6" name="PivotTable11"/>
  </pivotTables>
  <data>
    <tabular pivotCacheId="2">
      <items count="6">
        <i x="0" s="1"/>
        <i x="3" s="1"/>
        <i x="1" s="1"/>
        <i x="2" s="1"/>
        <i x="4"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ís 1" cache="Slicer_País" caption="País" style="SlicerStyleLight2" rowHeight="241300"/>
  <slicer name="Principal Red Social 1" cache="Slicer_Principal_Red_Social" caption="Principal Red Social" style="SlicerStyleLight2" rowHeight="241300"/>
  <slicer name="Especialidad 2" cache="Slicer_Especialidad_1" caption="Especialidad 1" startItem="7" style="SlicerStyleLight2" rowHeight="241300"/>
  <slicer name="Blogger/Influencer/Periodista 1" cache="Slicer_Blogger_Influencer_Periodista" caption="Blogger/Influencer/Periodista" startItem="6" style="SlicerStyleLight2" rowHeight="241300"/>
  <slicer name="CATEGORÍA [DESPUÉS LLAMADA ITZEL] 1" cache="Slicer_CATEGORÍA__DESPUÉS_LLAMADA_ITZEL" caption="CATEGORÍA" style="SlicerStyleLight2" rowHeight="241300"/>
  <slicer name="PUNTAJE [DESPUÉS LLAMADA ITZEL] 1" cache="Slicer_PUNTAJE__DESPUÉS_LLAMADA_ITZEL" caption="PUNTAJE" style="SlicerStyleLight2" rowHeight="241300"/>
  <slicer name="Influencer 1" cache="Slicer_Influencer1" caption="Influencer" startItem="34"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aís 3" cache="Slicer_País1" caption="País" style="SlicerStyleLight2" rowHeight="241300"/>
  <slicer name="Influencer" cache="Slicer_Influencer" caption="Influencer" style="SlicerStyleLight2" rowHeight="241300"/>
  <slicer name="Tecnología" cache="Slicer_Tecnología" caption="Tecnología" style="SlicerStyleLight2" rowHeight="241300"/>
  <slicer name="DI" cache="Slicer_DI" caption="DI" style="SlicerStyleLight2" rowHeight="241300"/>
  <slicer name="HAS" cache="Slicer_HAS" caption="HAS" style="SlicerStyleLight2" rowHeight="241300"/>
  <slicer name="TVCD/HA" cache="Slicer_TVCD_HA" caption="TVCD/HA" style="SlicerStyleLight2" rowHeight="241300"/>
  <slicer name="PUNTAJE" cache="Slicer_PUNTAJE__DESPUÉS_LLAMADA_ITZEL1" caption="PUNTAJE" style="SlicerStyleLight2" rowHeight="241300"/>
  <slicer name="CATEGORÍA" cache="Slicer_CATEGORÍA__DESPUÉS_LLAMADA_ITZEL1" caption="CATEGORÍA"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instagram.com/miamartinez99/" TargetMode="External"/><Relationship Id="rId18" Type="http://schemas.openxmlformats.org/officeDocument/2006/relationships/hyperlink" Target="https://www.instagram.com/iamdelafuente/" TargetMode="External"/><Relationship Id="rId26" Type="http://schemas.openxmlformats.org/officeDocument/2006/relationships/hyperlink" Target="https://www.instagram.com/rafabertoriniph/" TargetMode="External"/><Relationship Id="rId39" Type="http://schemas.openxmlformats.org/officeDocument/2006/relationships/hyperlink" Target="https://www.instagram.com/edowilhelm/" TargetMode="External"/><Relationship Id="rId21" Type="http://schemas.openxmlformats.org/officeDocument/2006/relationships/hyperlink" Target="https://www.instagram.com/sheldrysaez/" TargetMode="External"/><Relationship Id="rId34" Type="http://schemas.openxmlformats.org/officeDocument/2006/relationships/hyperlink" Target="https://www.youtube.com/channel/UCVMpxgVy6eoMD8HrZa68K2w" TargetMode="External"/><Relationship Id="rId42" Type="http://schemas.openxmlformats.org/officeDocument/2006/relationships/hyperlink" Target="https://www.youtube.com/c/superholly" TargetMode="External"/><Relationship Id="rId47" Type="http://schemas.openxmlformats.org/officeDocument/2006/relationships/hyperlink" Target="https://www.instagram.com/jp_minor/" TargetMode="External"/><Relationship Id="rId50" Type="http://schemas.openxmlformats.org/officeDocument/2006/relationships/hyperlink" Target="https://www.instagram.com/luisgyg/" TargetMode="External"/><Relationship Id="rId55" Type="http://schemas.openxmlformats.org/officeDocument/2006/relationships/hyperlink" Target="https://www.instagram.com/maximiliano_vg/" TargetMode="External"/><Relationship Id="rId63" Type="http://schemas.openxmlformats.org/officeDocument/2006/relationships/hyperlink" Target="https://www.instagram.com/rommel_pacheco/" TargetMode="External"/><Relationship Id="rId68" Type="http://schemas.openxmlformats.org/officeDocument/2006/relationships/hyperlink" Target="https://www.instagram.com/valgutii/" TargetMode="External"/><Relationship Id="rId7" Type="http://schemas.openxmlformats.org/officeDocument/2006/relationships/hyperlink" Target="https://www.instagram.com/franchubavio/" TargetMode="External"/><Relationship Id="rId71" Type="http://schemas.openxmlformats.org/officeDocument/2006/relationships/hyperlink" Target="https://www.instagram.com/werakuri/" TargetMode="External"/><Relationship Id="rId2" Type="http://schemas.openxmlformats.org/officeDocument/2006/relationships/hyperlink" Target="https://www.instagram.com/t23augusto/" TargetMode="External"/><Relationship Id="rId16" Type="http://schemas.openxmlformats.org/officeDocument/2006/relationships/hyperlink" Target="https://www.instagram.com/mauricionarea/" TargetMode="External"/><Relationship Id="rId29" Type="http://schemas.openxmlformats.org/officeDocument/2006/relationships/hyperlink" Target="https://www.youtube.com/channel/UCs9h0R8M2j174DhQWWbmYOQ" TargetMode="External"/><Relationship Id="rId11" Type="http://schemas.openxmlformats.org/officeDocument/2006/relationships/hyperlink" Target="https://www.instagram.com/maualbornoz/" TargetMode="External"/><Relationship Id="rId24" Type="http://schemas.openxmlformats.org/officeDocument/2006/relationships/hyperlink" Target="https://www.instagram.com/arturogoga/" TargetMode="External"/><Relationship Id="rId32" Type="http://schemas.openxmlformats.org/officeDocument/2006/relationships/hyperlink" Target="https://www.instagram.com/aurav/" TargetMode="External"/><Relationship Id="rId37" Type="http://schemas.openxmlformats.org/officeDocument/2006/relationships/hyperlink" Target="https://www.instagram.com/danielapenya/" TargetMode="External"/><Relationship Id="rId40" Type="http://schemas.openxmlformats.org/officeDocument/2006/relationships/hyperlink" Target="https://www.instagram.com/eliascervantesgram/" TargetMode="External"/><Relationship Id="rId45" Type="http://schemas.openxmlformats.org/officeDocument/2006/relationships/hyperlink" Target="https://www.instagram.com/javivaaz/" TargetMode="External"/><Relationship Id="rId53" Type="http://schemas.openxmlformats.org/officeDocument/2006/relationships/hyperlink" Target="https://www.youtube.com/channel/UCLeusrqEwSzLNTDAVxPbi3w" TargetMode="External"/><Relationship Id="rId58" Type="http://schemas.openxmlformats.org/officeDocument/2006/relationships/hyperlink" Target="https://www.youtube.com/channel/UCjY7Lpjn3qtGdZrDM7H5iAQ/featured" TargetMode="External"/><Relationship Id="rId66" Type="http://schemas.openxmlformats.org/officeDocument/2006/relationships/hyperlink" Target="https://www.youtube.com/channel/UCHWxJVAPt4wPxiacr-fhExA" TargetMode="External"/><Relationship Id="rId5" Type="http://schemas.openxmlformats.org/officeDocument/2006/relationships/hyperlink" Target="https://www.instagram.com/fercarolei/" TargetMode="External"/><Relationship Id="rId15" Type="http://schemas.openxmlformats.org/officeDocument/2006/relationships/hyperlink" Target="https://www.instagram.com/rodrigomoragaz/" TargetMode="External"/><Relationship Id="rId23" Type="http://schemas.openxmlformats.org/officeDocument/2006/relationships/hyperlink" Target="https://www.instagram.com/tonysjournal/" TargetMode="External"/><Relationship Id="rId28" Type="http://schemas.openxmlformats.org/officeDocument/2006/relationships/hyperlink" Target="https://www.instagram.com/anajimenavillanueva/" TargetMode="External"/><Relationship Id="rId36" Type="http://schemas.openxmlformats.org/officeDocument/2006/relationships/hyperlink" Target="https://www.instagram.com/danielafainus/" TargetMode="External"/><Relationship Id="rId49" Type="http://schemas.openxmlformats.org/officeDocument/2006/relationships/hyperlink" Target="https://www.instagram.com/leodubuc14/" TargetMode="External"/><Relationship Id="rId57" Type="http://schemas.openxmlformats.org/officeDocument/2006/relationships/hyperlink" Target="https://www.instagram.com/esmikegarcia/" TargetMode="External"/><Relationship Id="rId61" Type="http://schemas.openxmlformats.org/officeDocument/2006/relationships/hyperlink" Target="https://www.instagram.com/pierrelouis88/" TargetMode="External"/><Relationship Id="rId10" Type="http://schemas.openxmlformats.org/officeDocument/2006/relationships/hyperlink" Target="https://www.instagram.com/marelissa/" TargetMode="External"/><Relationship Id="rId19" Type="http://schemas.openxmlformats.org/officeDocument/2006/relationships/hyperlink" Target="https://www.instagram.com/anaisafrika/" TargetMode="External"/><Relationship Id="rId31" Type="http://schemas.openxmlformats.org/officeDocument/2006/relationships/hyperlink" Target="https://www.instagram.com/mandoubeda/" TargetMode="External"/><Relationship Id="rId44" Type="http://schemas.openxmlformats.org/officeDocument/2006/relationships/hyperlink" Target="https://www.instagram.com/jannettechao/" TargetMode="External"/><Relationship Id="rId52" Type="http://schemas.openxmlformats.org/officeDocument/2006/relationships/hyperlink" Target="https://www.instagram.com/majomontemayor/" TargetMode="External"/><Relationship Id="rId60" Type="http://schemas.openxmlformats.org/officeDocument/2006/relationships/hyperlink" Target="https://www.instagram.com/pacodiaz/" TargetMode="External"/><Relationship Id="rId65" Type="http://schemas.openxmlformats.org/officeDocument/2006/relationships/hyperlink" Target="https://www.youtube.com/techsantos" TargetMode="External"/><Relationship Id="rId73" Type="http://schemas.openxmlformats.org/officeDocument/2006/relationships/hyperlink" Target="https://www.instagram.com/zoewater/" TargetMode="External"/><Relationship Id="rId4" Type="http://schemas.openxmlformats.org/officeDocument/2006/relationships/hyperlink" Target="https://www.instagram.com/porrasfede/" TargetMode="External"/><Relationship Id="rId9" Type="http://schemas.openxmlformats.org/officeDocument/2006/relationships/hyperlink" Target="https://www.instagram.com/soymanupozzi/" TargetMode="External"/><Relationship Id="rId14" Type="http://schemas.openxmlformats.org/officeDocument/2006/relationships/hyperlink" Target="https://www.instagram.com/yanina.chiesa/" TargetMode="External"/><Relationship Id="rId22" Type="http://schemas.openxmlformats.org/officeDocument/2006/relationships/hyperlink" Target="https://www.instagram.com/stevensj01/" TargetMode="External"/><Relationship Id="rId27" Type="http://schemas.openxmlformats.org/officeDocument/2006/relationships/hyperlink" Target="https://www.youtube.com/channel/UC4WVwyXjGumv15iCofZHOsw" TargetMode="External"/><Relationship Id="rId30" Type="http://schemas.openxmlformats.org/officeDocument/2006/relationships/hyperlink" Target="https://www.instagram.com/ariscazares/" TargetMode="External"/><Relationship Id="rId35" Type="http://schemas.openxmlformats.org/officeDocument/2006/relationships/hyperlink" Target="https://www.instagram.com/chuyalmada/" TargetMode="External"/><Relationship Id="rId43" Type="http://schemas.openxmlformats.org/officeDocument/2006/relationships/hyperlink" Target="https://www.youtube.com/appDroidMx" TargetMode="External"/><Relationship Id="rId48" Type="http://schemas.openxmlformats.org/officeDocument/2006/relationships/hyperlink" Target="https://www.instagram.com/jovan_renard/" TargetMode="External"/><Relationship Id="rId56" Type="http://schemas.openxmlformats.org/officeDocument/2006/relationships/hyperlink" Target="https://www.instagram.com/michelledeita/" TargetMode="External"/><Relationship Id="rId64" Type="http://schemas.openxmlformats.org/officeDocument/2006/relationships/hyperlink" Target="https://www.instagram.com/sofiaberwig/" TargetMode="External"/><Relationship Id="rId69" Type="http://schemas.openxmlformats.org/officeDocument/2006/relationships/hyperlink" Target="https://www.instagram.com/val_sicilia/" TargetMode="External"/><Relationship Id="rId8" Type="http://schemas.openxmlformats.org/officeDocument/2006/relationships/hyperlink" Target="https://www.youtube.com/camaraenmano" TargetMode="External"/><Relationship Id="rId51" Type="http://schemas.openxmlformats.org/officeDocument/2006/relationships/hyperlink" Target="https://www.instagram.com/majocastrof_/" TargetMode="External"/><Relationship Id="rId72" Type="http://schemas.openxmlformats.org/officeDocument/2006/relationships/hyperlink" Target="https://twitter.com/Wikichava" TargetMode="External"/><Relationship Id="rId3" Type="http://schemas.openxmlformats.org/officeDocument/2006/relationships/hyperlink" Target="https://www.instagram.com/baltachristensen/" TargetMode="External"/><Relationship Id="rId12" Type="http://schemas.openxmlformats.org/officeDocument/2006/relationships/hyperlink" Target="https://www.instagram.com/maxifanelli87/" TargetMode="External"/><Relationship Id="rId17" Type="http://schemas.openxmlformats.org/officeDocument/2006/relationships/hyperlink" Target="https://www.instagram.com/kingarturo23oficial/" TargetMode="External"/><Relationship Id="rId25" Type="http://schemas.openxmlformats.org/officeDocument/2006/relationships/hyperlink" Target="https://www.instagram.com/pchujoy/" TargetMode="External"/><Relationship Id="rId33" Type="http://schemas.openxmlformats.org/officeDocument/2006/relationships/hyperlink" Target="https://www.youtube.com/channel/UCz52C1ZeqTaOhM1FMRGMpzg" TargetMode="External"/><Relationship Id="rId38" Type="http://schemas.openxmlformats.org/officeDocument/2006/relationships/hyperlink" Target="https://www.instagram.com/depadsoltera/" TargetMode="External"/><Relationship Id="rId46" Type="http://schemas.openxmlformats.org/officeDocument/2006/relationships/hyperlink" Target="https://www.instagram.com/jencabildo/" TargetMode="External"/><Relationship Id="rId59" Type="http://schemas.openxmlformats.org/officeDocument/2006/relationships/hyperlink" Target="https://www.instagram.com/pablogilzaragoza/" TargetMode="External"/><Relationship Id="rId67" Type="http://schemas.openxmlformats.org/officeDocument/2006/relationships/hyperlink" Target="https://www.instagram.com/tomala_barbonmx/" TargetMode="External"/><Relationship Id="rId20" Type="http://schemas.openxmlformats.org/officeDocument/2006/relationships/hyperlink" Target="https://www.instagram.com/alexmedela/" TargetMode="External"/><Relationship Id="rId41" Type="http://schemas.openxmlformats.org/officeDocument/2006/relationships/hyperlink" Target="https://www.instagram.com/facufacundo/" TargetMode="External"/><Relationship Id="rId54" Type="http://schemas.openxmlformats.org/officeDocument/2006/relationships/hyperlink" Target="https://www.instagram.com/maxmeitzner12/" TargetMode="External"/><Relationship Id="rId62" Type="http://schemas.openxmlformats.org/officeDocument/2006/relationships/hyperlink" Target="https://www.instagram.com/runchavorucorun/" TargetMode="External"/><Relationship Id="rId70" Type="http://schemas.openxmlformats.org/officeDocument/2006/relationships/hyperlink" Target="https://www.instagram.com/valdedrama/" TargetMode="External"/><Relationship Id="rId1" Type="http://schemas.openxmlformats.org/officeDocument/2006/relationships/hyperlink" Target="https://www.instagram.com/agustineme/" TargetMode="External"/><Relationship Id="rId6" Type="http://schemas.openxmlformats.org/officeDocument/2006/relationships/hyperlink" Target="https://www.instagram.com/florbarbeira/"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instagram.com/baltachristensen/" TargetMode="External"/><Relationship Id="rId18" Type="http://schemas.openxmlformats.org/officeDocument/2006/relationships/hyperlink" Target="https://www.youtube.com/camaraenmano" TargetMode="External"/><Relationship Id="rId26" Type="http://schemas.openxmlformats.org/officeDocument/2006/relationships/hyperlink" Target="https://www.instagram.com/mauricionarea/" TargetMode="External"/><Relationship Id="rId39" Type="http://schemas.openxmlformats.org/officeDocument/2006/relationships/hyperlink" Target="https://www.youtube.com/channel/UCs9h0R8M2j174DhQWWbmYOQ" TargetMode="External"/><Relationship Id="rId21" Type="http://schemas.openxmlformats.org/officeDocument/2006/relationships/hyperlink" Target="https://www.instagram.com/maualbornoz/" TargetMode="External"/><Relationship Id="rId34" Type="http://schemas.openxmlformats.org/officeDocument/2006/relationships/hyperlink" Target="https://www.instagram.com/arturogoga/" TargetMode="External"/><Relationship Id="rId42" Type="http://schemas.openxmlformats.org/officeDocument/2006/relationships/hyperlink" Target="https://www.instagram.com/aurav/" TargetMode="External"/><Relationship Id="rId47" Type="http://schemas.openxmlformats.org/officeDocument/2006/relationships/hyperlink" Target="https://www.instagram.com/danielapenya/" TargetMode="External"/><Relationship Id="rId50" Type="http://schemas.openxmlformats.org/officeDocument/2006/relationships/hyperlink" Target="https://www.instagram.com/eliascervantesgram/" TargetMode="External"/><Relationship Id="rId55" Type="http://schemas.openxmlformats.org/officeDocument/2006/relationships/hyperlink" Target="https://www.instagram.com/javivaaz/" TargetMode="External"/><Relationship Id="rId63" Type="http://schemas.openxmlformats.org/officeDocument/2006/relationships/hyperlink" Target="https://www.youtube.com/channel/UCLeusrqEwSzLNTDAVxPbi3w" TargetMode="External"/><Relationship Id="rId68" Type="http://schemas.openxmlformats.org/officeDocument/2006/relationships/hyperlink" Target="https://www.youtube.com/channel/UCjY7Lpjn3qtGdZrDM7H5iAQ/featured" TargetMode="External"/><Relationship Id="rId76" Type="http://schemas.openxmlformats.org/officeDocument/2006/relationships/hyperlink" Target="https://www.youtube.com/channel/UCHWxJVAPt4wPxiacr-fhExA" TargetMode="External"/><Relationship Id="rId7" Type="http://schemas.openxmlformats.org/officeDocument/2006/relationships/pivotTable" Target="../pivotTables/pivotTable7.xml"/><Relationship Id="rId71" Type="http://schemas.openxmlformats.org/officeDocument/2006/relationships/hyperlink" Target="https://www.instagram.com/pierrelouis88/" TargetMode="External"/><Relationship Id="rId2" Type="http://schemas.openxmlformats.org/officeDocument/2006/relationships/pivotTable" Target="../pivotTables/pivotTable2.xml"/><Relationship Id="rId16" Type="http://schemas.openxmlformats.org/officeDocument/2006/relationships/hyperlink" Target="https://www.instagram.com/florbarbeira/" TargetMode="External"/><Relationship Id="rId29" Type="http://schemas.openxmlformats.org/officeDocument/2006/relationships/hyperlink" Target="https://www.instagram.com/anaisafrika/" TargetMode="External"/><Relationship Id="rId11" Type="http://schemas.openxmlformats.org/officeDocument/2006/relationships/hyperlink" Target="https://www.instagram.com/agustineme/" TargetMode="External"/><Relationship Id="rId24" Type="http://schemas.openxmlformats.org/officeDocument/2006/relationships/hyperlink" Target="https://www.instagram.com/yanina.chiesa/" TargetMode="External"/><Relationship Id="rId32" Type="http://schemas.openxmlformats.org/officeDocument/2006/relationships/hyperlink" Target="https://www.instagram.com/stevensj01/" TargetMode="External"/><Relationship Id="rId37" Type="http://schemas.openxmlformats.org/officeDocument/2006/relationships/hyperlink" Target="https://www.youtube.com/channel/UC4WVwyXjGumv15iCofZHOsw" TargetMode="External"/><Relationship Id="rId40" Type="http://schemas.openxmlformats.org/officeDocument/2006/relationships/hyperlink" Target="https://www.instagram.com/ariscazares/" TargetMode="External"/><Relationship Id="rId45" Type="http://schemas.openxmlformats.org/officeDocument/2006/relationships/hyperlink" Target="https://www.instagram.com/chuyalmada/" TargetMode="External"/><Relationship Id="rId53" Type="http://schemas.openxmlformats.org/officeDocument/2006/relationships/hyperlink" Target="https://www.youtube.com/appDroidMx" TargetMode="External"/><Relationship Id="rId58" Type="http://schemas.openxmlformats.org/officeDocument/2006/relationships/hyperlink" Target="https://www.instagram.com/jovan_renard/" TargetMode="External"/><Relationship Id="rId66" Type="http://schemas.openxmlformats.org/officeDocument/2006/relationships/hyperlink" Target="https://www.instagram.com/michelledeita/" TargetMode="External"/><Relationship Id="rId74" Type="http://schemas.openxmlformats.org/officeDocument/2006/relationships/hyperlink" Target="https://www.instagram.com/sofiaberwig/" TargetMode="External"/><Relationship Id="rId79" Type="http://schemas.openxmlformats.org/officeDocument/2006/relationships/hyperlink" Target="https://www.instagram.com/val_sicilia/" TargetMode="External"/><Relationship Id="rId5" Type="http://schemas.openxmlformats.org/officeDocument/2006/relationships/pivotTable" Target="../pivotTables/pivotTable5.xml"/><Relationship Id="rId61" Type="http://schemas.openxmlformats.org/officeDocument/2006/relationships/hyperlink" Target="https://www.instagram.com/majocastrof_/" TargetMode="External"/><Relationship Id="rId82" Type="http://schemas.openxmlformats.org/officeDocument/2006/relationships/hyperlink" Target="https://twitter.com/Wikichava" TargetMode="External"/><Relationship Id="rId10" Type="http://schemas.openxmlformats.org/officeDocument/2006/relationships/pivotTable" Target="../pivotTables/pivotTable10.xml"/><Relationship Id="rId19" Type="http://schemas.openxmlformats.org/officeDocument/2006/relationships/hyperlink" Target="https://www.instagram.com/soymanupozzi/" TargetMode="External"/><Relationship Id="rId31" Type="http://schemas.openxmlformats.org/officeDocument/2006/relationships/hyperlink" Target="https://www.instagram.com/sheldrysaez/" TargetMode="External"/><Relationship Id="rId44" Type="http://schemas.openxmlformats.org/officeDocument/2006/relationships/hyperlink" Target="https://www.youtube.com/channel/UCVMpxgVy6eoMD8HrZa68K2w" TargetMode="External"/><Relationship Id="rId52" Type="http://schemas.openxmlformats.org/officeDocument/2006/relationships/hyperlink" Target="https://www.youtube.com/c/superholly" TargetMode="External"/><Relationship Id="rId60" Type="http://schemas.openxmlformats.org/officeDocument/2006/relationships/hyperlink" Target="https://www.instagram.com/luisgyg/" TargetMode="External"/><Relationship Id="rId65" Type="http://schemas.openxmlformats.org/officeDocument/2006/relationships/hyperlink" Target="https://www.instagram.com/maximiliano_vg/" TargetMode="External"/><Relationship Id="rId73" Type="http://schemas.openxmlformats.org/officeDocument/2006/relationships/hyperlink" Target="https://www.instagram.com/rommel_pacheco/" TargetMode="External"/><Relationship Id="rId78" Type="http://schemas.openxmlformats.org/officeDocument/2006/relationships/hyperlink" Target="https://www.instagram.com/valgutii/" TargetMode="External"/><Relationship Id="rId81" Type="http://schemas.openxmlformats.org/officeDocument/2006/relationships/hyperlink" Target="https://www.instagram.com/werakuri/" TargetMode="Externa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hyperlink" Target="https://www.instagram.com/porrasfede/" TargetMode="External"/><Relationship Id="rId22" Type="http://schemas.openxmlformats.org/officeDocument/2006/relationships/hyperlink" Target="https://www.instagram.com/maxifanelli87/" TargetMode="External"/><Relationship Id="rId27" Type="http://schemas.openxmlformats.org/officeDocument/2006/relationships/hyperlink" Target="https://www.instagram.com/kingarturo23oficial/" TargetMode="External"/><Relationship Id="rId30" Type="http://schemas.openxmlformats.org/officeDocument/2006/relationships/hyperlink" Target="https://www.instagram.com/alexmedela/" TargetMode="External"/><Relationship Id="rId35" Type="http://schemas.openxmlformats.org/officeDocument/2006/relationships/hyperlink" Target="https://www.instagram.com/pchujoy/" TargetMode="External"/><Relationship Id="rId43" Type="http://schemas.openxmlformats.org/officeDocument/2006/relationships/hyperlink" Target="https://www.youtube.com/channel/UCz52C1ZeqTaOhM1FMRGMpzg" TargetMode="External"/><Relationship Id="rId48" Type="http://schemas.openxmlformats.org/officeDocument/2006/relationships/hyperlink" Target="https://www.instagram.com/depadsoltera/" TargetMode="External"/><Relationship Id="rId56" Type="http://schemas.openxmlformats.org/officeDocument/2006/relationships/hyperlink" Target="https://www.instagram.com/jencabildo/" TargetMode="External"/><Relationship Id="rId64" Type="http://schemas.openxmlformats.org/officeDocument/2006/relationships/hyperlink" Target="https://www.instagram.com/maxmeitzner12/" TargetMode="External"/><Relationship Id="rId69" Type="http://schemas.openxmlformats.org/officeDocument/2006/relationships/hyperlink" Target="https://www.instagram.com/pablogilzaragoza/" TargetMode="External"/><Relationship Id="rId77" Type="http://schemas.openxmlformats.org/officeDocument/2006/relationships/hyperlink" Target="https://www.instagram.com/tomala_barbonmx/" TargetMode="External"/><Relationship Id="rId8" Type="http://schemas.openxmlformats.org/officeDocument/2006/relationships/pivotTable" Target="../pivotTables/pivotTable8.xml"/><Relationship Id="rId51" Type="http://schemas.openxmlformats.org/officeDocument/2006/relationships/hyperlink" Target="https://www.instagram.com/facufacundo/" TargetMode="External"/><Relationship Id="rId72" Type="http://schemas.openxmlformats.org/officeDocument/2006/relationships/hyperlink" Target="https://www.instagram.com/runchavorucorun/" TargetMode="External"/><Relationship Id="rId80" Type="http://schemas.openxmlformats.org/officeDocument/2006/relationships/hyperlink" Target="https://www.instagram.com/valdedrama/" TargetMode="External"/><Relationship Id="rId3" Type="http://schemas.openxmlformats.org/officeDocument/2006/relationships/pivotTable" Target="../pivotTables/pivotTable3.xml"/><Relationship Id="rId12" Type="http://schemas.openxmlformats.org/officeDocument/2006/relationships/hyperlink" Target="https://www.instagram.com/t23augusto/" TargetMode="External"/><Relationship Id="rId17" Type="http://schemas.openxmlformats.org/officeDocument/2006/relationships/hyperlink" Target="https://www.instagram.com/franchubavio/" TargetMode="External"/><Relationship Id="rId25" Type="http://schemas.openxmlformats.org/officeDocument/2006/relationships/hyperlink" Target="https://www.instagram.com/rodrigomoragaz/" TargetMode="External"/><Relationship Id="rId33" Type="http://schemas.openxmlformats.org/officeDocument/2006/relationships/hyperlink" Target="https://www.instagram.com/tonysjournal/" TargetMode="External"/><Relationship Id="rId38" Type="http://schemas.openxmlformats.org/officeDocument/2006/relationships/hyperlink" Target="https://www.instagram.com/anajimenavillanueva/" TargetMode="External"/><Relationship Id="rId46" Type="http://schemas.openxmlformats.org/officeDocument/2006/relationships/hyperlink" Target="https://www.instagram.com/danielafainus/" TargetMode="External"/><Relationship Id="rId59" Type="http://schemas.openxmlformats.org/officeDocument/2006/relationships/hyperlink" Target="https://www.instagram.com/leodubuc14/" TargetMode="External"/><Relationship Id="rId67" Type="http://schemas.openxmlformats.org/officeDocument/2006/relationships/hyperlink" Target="https://www.instagram.com/esmikegarcia/" TargetMode="External"/><Relationship Id="rId20" Type="http://schemas.openxmlformats.org/officeDocument/2006/relationships/hyperlink" Target="https://www.instagram.com/marelissa/" TargetMode="External"/><Relationship Id="rId41" Type="http://schemas.openxmlformats.org/officeDocument/2006/relationships/hyperlink" Target="https://www.instagram.com/mandoubeda/" TargetMode="External"/><Relationship Id="rId54" Type="http://schemas.openxmlformats.org/officeDocument/2006/relationships/hyperlink" Target="https://www.instagram.com/jannettechao/" TargetMode="External"/><Relationship Id="rId62" Type="http://schemas.openxmlformats.org/officeDocument/2006/relationships/hyperlink" Target="https://www.instagram.com/majomontemayor/" TargetMode="External"/><Relationship Id="rId70" Type="http://schemas.openxmlformats.org/officeDocument/2006/relationships/hyperlink" Target="https://www.instagram.com/pacodiaz/" TargetMode="External"/><Relationship Id="rId75" Type="http://schemas.openxmlformats.org/officeDocument/2006/relationships/hyperlink" Target="https://www.youtube.com/techsantos" TargetMode="External"/><Relationship Id="rId83" Type="http://schemas.openxmlformats.org/officeDocument/2006/relationships/hyperlink" Target="https://www.instagram.com/zoewater/" TargetMode="External"/><Relationship Id="rId1" Type="http://schemas.openxmlformats.org/officeDocument/2006/relationships/pivotTable" Target="../pivotTables/pivotTable1.xml"/><Relationship Id="rId6" Type="http://schemas.openxmlformats.org/officeDocument/2006/relationships/pivotTable" Target="../pivotTables/pivotTable6.xml"/><Relationship Id="rId15" Type="http://schemas.openxmlformats.org/officeDocument/2006/relationships/hyperlink" Target="https://www.instagram.com/fercarolei/" TargetMode="External"/><Relationship Id="rId23" Type="http://schemas.openxmlformats.org/officeDocument/2006/relationships/hyperlink" Target="https://www.instagram.com/miamartinez99/" TargetMode="External"/><Relationship Id="rId28" Type="http://schemas.openxmlformats.org/officeDocument/2006/relationships/hyperlink" Target="https://www.instagram.com/iamdelafuente/" TargetMode="External"/><Relationship Id="rId36" Type="http://schemas.openxmlformats.org/officeDocument/2006/relationships/hyperlink" Target="https://www.instagram.com/rafabertoriniph/" TargetMode="External"/><Relationship Id="rId49" Type="http://schemas.openxmlformats.org/officeDocument/2006/relationships/hyperlink" Target="https://www.instagram.com/edowilhelm/" TargetMode="External"/><Relationship Id="rId57" Type="http://schemas.openxmlformats.org/officeDocument/2006/relationships/hyperlink" Target="https://www.instagram.com/jp_minor/" TargetMode="Externa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L46"/>
  <sheetViews>
    <sheetView zoomScale="95" zoomScaleNormal="87" workbookViewId="0">
      <selection activeCell="I9" sqref="I9"/>
    </sheetView>
  </sheetViews>
  <sheetFormatPr defaultRowHeight="14.5"/>
  <cols>
    <col min="1" max="1" width="8.7265625" style="1"/>
    <col min="2" max="2" width="12" style="2" customWidth="1"/>
    <col min="3" max="6" width="15.1796875" style="2" customWidth="1"/>
    <col min="7" max="8" width="14.7265625" style="1" customWidth="1"/>
    <col min="9" max="13" width="17.26953125" style="1" customWidth="1"/>
    <col min="14" max="17" width="14" style="1" customWidth="1"/>
    <col min="18" max="18" width="8.7265625" style="1"/>
    <col min="19" max="19" width="14.81640625" style="1" customWidth="1"/>
    <col min="20" max="36" width="8.7265625" style="1"/>
  </cols>
  <sheetData>
    <row r="1" spans="2:38">
      <c r="D1" s="155" t="s">
        <v>95</v>
      </c>
      <c r="E1" s="155"/>
      <c r="F1" s="155"/>
      <c r="G1" s="155"/>
      <c r="H1" s="155"/>
      <c r="I1" s="155"/>
      <c r="J1" s="155"/>
    </row>
    <row r="3" spans="2:38" ht="15" customHeight="1">
      <c r="B3" s="156" t="s">
        <v>94</v>
      </c>
      <c r="C3" s="156"/>
      <c r="D3" s="156"/>
      <c r="E3" s="156"/>
      <c r="F3" s="156"/>
      <c r="G3" s="156"/>
      <c r="H3" s="156"/>
      <c r="J3" s="157" t="s">
        <v>93</v>
      </c>
      <c r="K3" s="157"/>
      <c r="L3" s="157"/>
      <c r="M3" s="157"/>
    </row>
    <row r="4" spans="2:38" ht="27" customHeight="1">
      <c r="B4" s="156"/>
      <c r="C4" s="156"/>
      <c r="D4" s="156"/>
      <c r="E4" s="156"/>
      <c r="F4" s="156"/>
      <c r="G4" s="156"/>
      <c r="H4" s="156"/>
      <c r="I4" s="1">
        <v>3</v>
      </c>
      <c r="J4" s="157"/>
      <c r="K4" s="157"/>
      <c r="L4" s="157"/>
      <c r="M4" s="157"/>
    </row>
    <row r="5" spans="2:38">
      <c r="B5" s="156"/>
      <c r="C5" s="156"/>
      <c r="D5" s="156"/>
      <c r="E5" s="156"/>
      <c r="F5" s="156"/>
      <c r="G5" s="156"/>
      <c r="H5" s="156"/>
    </row>
    <row r="6" spans="2:38">
      <c r="C6" s="17"/>
      <c r="D6" s="17"/>
      <c r="E6" s="17"/>
      <c r="F6" s="17"/>
    </row>
    <row r="7" spans="2:38" ht="30" customHeight="1">
      <c r="C7" s="158" t="s">
        <v>92</v>
      </c>
      <c r="D7" s="158"/>
      <c r="E7" s="158"/>
      <c r="F7" s="158"/>
      <c r="G7" s="158"/>
      <c r="H7" s="158"/>
      <c r="K7" s="2"/>
      <c r="L7" s="148" t="s">
        <v>91</v>
      </c>
      <c r="M7" s="148"/>
      <c r="N7" s="148"/>
      <c r="O7" s="148"/>
      <c r="P7" s="148"/>
      <c r="Q7" s="148"/>
      <c r="AK7" s="1"/>
      <c r="AL7" s="1"/>
    </row>
    <row r="8" spans="2:38">
      <c r="B8" s="9" t="s">
        <v>14</v>
      </c>
      <c r="C8" s="16">
        <v>0</v>
      </c>
      <c r="D8" s="15">
        <v>1</v>
      </c>
      <c r="E8" s="14">
        <v>2</v>
      </c>
      <c r="F8" s="14">
        <v>3</v>
      </c>
      <c r="G8" s="4">
        <v>4</v>
      </c>
      <c r="H8" s="4">
        <v>5</v>
      </c>
      <c r="K8" s="9" t="s">
        <v>14</v>
      </c>
      <c r="L8" s="16">
        <v>0</v>
      </c>
      <c r="M8" s="15">
        <v>1</v>
      </c>
      <c r="N8" s="14">
        <v>2</v>
      </c>
      <c r="O8" s="14">
        <v>3</v>
      </c>
      <c r="P8" s="4">
        <v>4</v>
      </c>
      <c r="Q8" s="4">
        <v>5</v>
      </c>
      <c r="AK8" s="1"/>
      <c r="AL8" s="1"/>
    </row>
    <row r="9" spans="2:38" ht="70">
      <c r="B9" s="8" t="s">
        <v>12</v>
      </c>
      <c r="C9" s="3" t="s">
        <v>90</v>
      </c>
      <c r="D9" s="3" t="s">
        <v>90</v>
      </c>
      <c r="E9" s="3" t="s">
        <v>89</v>
      </c>
      <c r="F9" s="3" t="s">
        <v>89</v>
      </c>
      <c r="G9" s="3" t="s">
        <v>88</v>
      </c>
      <c r="H9" s="3" t="s">
        <v>87</v>
      </c>
      <c r="K9" s="8" t="s">
        <v>12</v>
      </c>
      <c r="L9" s="19" t="s">
        <v>86</v>
      </c>
      <c r="M9" s="19" t="s">
        <v>85</v>
      </c>
      <c r="N9" s="19" t="s">
        <v>85</v>
      </c>
      <c r="O9" s="19" t="s">
        <v>85</v>
      </c>
      <c r="P9" s="19" t="s">
        <v>85</v>
      </c>
      <c r="Q9" s="19" t="s">
        <v>85</v>
      </c>
      <c r="AK9" s="1"/>
      <c r="AL9" s="1"/>
    </row>
    <row r="10" spans="2:38" ht="47">
      <c r="C10" s="3" t="s">
        <v>84</v>
      </c>
      <c r="D10" s="3" t="s">
        <v>83</v>
      </c>
      <c r="E10" s="3" t="s">
        <v>82</v>
      </c>
      <c r="F10" s="3" t="s">
        <v>81</v>
      </c>
      <c r="G10" s="3" t="s">
        <v>80</v>
      </c>
      <c r="H10" s="3" t="s">
        <v>80</v>
      </c>
      <c r="K10" s="2"/>
      <c r="L10" s="19" t="s">
        <v>79</v>
      </c>
      <c r="M10" s="19" t="s">
        <v>79</v>
      </c>
      <c r="N10" s="19" t="s">
        <v>79</v>
      </c>
      <c r="O10" s="19" t="s">
        <v>79</v>
      </c>
      <c r="P10" s="19" t="s">
        <v>78</v>
      </c>
      <c r="Q10" s="19" t="s">
        <v>78</v>
      </c>
      <c r="AK10" s="1"/>
      <c r="AL10" s="1"/>
    </row>
    <row r="11" spans="2:38" ht="58.5">
      <c r="C11" s="3" t="s">
        <v>77</v>
      </c>
      <c r="D11" s="3" t="s">
        <v>77</v>
      </c>
      <c r="E11" s="3" t="s">
        <v>76</v>
      </c>
      <c r="F11" s="3" t="s">
        <v>75</v>
      </c>
      <c r="G11" s="3" t="s">
        <v>74</v>
      </c>
      <c r="H11" s="3" t="s">
        <v>73</v>
      </c>
      <c r="K11" s="2"/>
      <c r="L11" s="19" t="s">
        <v>72</v>
      </c>
      <c r="M11" s="19" t="s">
        <v>71</v>
      </c>
      <c r="N11" s="19" t="s">
        <v>71</v>
      </c>
      <c r="O11" s="19" t="s">
        <v>71</v>
      </c>
      <c r="P11" s="19" t="s">
        <v>71</v>
      </c>
      <c r="Q11" s="19" t="s">
        <v>71</v>
      </c>
      <c r="AK11" s="1"/>
      <c r="AL11" s="1"/>
    </row>
    <row r="12" spans="2:38" ht="47">
      <c r="B12" s="12" t="s">
        <v>70</v>
      </c>
      <c r="C12" s="3" t="s">
        <v>69</v>
      </c>
      <c r="D12" s="3" t="s">
        <v>68</v>
      </c>
      <c r="E12" s="3" t="s">
        <v>68</v>
      </c>
      <c r="F12" s="3" t="s">
        <v>67</v>
      </c>
      <c r="G12" s="3" t="s">
        <v>67</v>
      </c>
      <c r="H12" s="3" t="s">
        <v>66</v>
      </c>
      <c r="L12" s="19" t="s">
        <v>65</v>
      </c>
      <c r="M12" s="19" t="s">
        <v>65</v>
      </c>
      <c r="N12" s="19" t="s">
        <v>65</v>
      </c>
      <c r="O12" s="19" t="s">
        <v>65</v>
      </c>
      <c r="P12" s="19" t="s">
        <v>64</v>
      </c>
      <c r="Q12" s="19" t="s">
        <v>64</v>
      </c>
      <c r="R12" s="149" t="s">
        <v>63</v>
      </c>
      <c r="S12" s="150"/>
      <c r="AK12" s="1"/>
      <c r="AL12" s="1"/>
    </row>
    <row r="13" spans="2:38" ht="24">
      <c r="C13" s="3" t="s">
        <v>62</v>
      </c>
      <c r="D13" s="3" t="s">
        <v>61</v>
      </c>
      <c r="E13" s="3" t="s">
        <v>61</v>
      </c>
      <c r="F13" s="3" t="s">
        <v>61</v>
      </c>
      <c r="G13" s="3" t="s">
        <v>61</v>
      </c>
      <c r="H13" s="3" t="s">
        <v>61</v>
      </c>
      <c r="L13" s="18" t="s">
        <v>60</v>
      </c>
      <c r="M13" s="18" t="s">
        <v>60</v>
      </c>
      <c r="N13" s="18" t="s">
        <v>59</v>
      </c>
      <c r="O13" s="18" t="s">
        <v>59</v>
      </c>
      <c r="P13" s="18" t="s">
        <v>59</v>
      </c>
      <c r="Q13" s="18" t="s">
        <v>59</v>
      </c>
      <c r="R13" s="151"/>
      <c r="S13" s="152"/>
      <c r="AK13" s="1"/>
      <c r="AL13" s="1"/>
    </row>
    <row r="14" spans="2:38" ht="40.5" customHeight="1">
      <c r="C14" s="3" t="s">
        <v>58</v>
      </c>
      <c r="D14" s="3" t="s">
        <v>57</v>
      </c>
      <c r="E14" s="3" t="s">
        <v>56</v>
      </c>
      <c r="F14" s="3" t="s">
        <v>55</v>
      </c>
      <c r="G14" s="3" t="s">
        <v>55</v>
      </c>
      <c r="H14" s="3" t="s">
        <v>54</v>
      </c>
      <c r="L14" s="18" t="s">
        <v>53</v>
      </c>
      <c r="M14" s="18" t="s">
        <v>52</v>
      </c>
      <c r="N14" s="18" t="s">
        <v>52</v>
      </c>
      <c r="O14" s="18" t="s">
        <v>52</v>
      </c>
      <c r="P14" s="18" t="s">
        <v>52</v>
      </c>
      <c r="Q14" s="18" t="s">
        <v>52</v>
      </c>
      <c r="R14" s="151"/>
      <c r="S14" s="152"/>
      <c r="AK14" s="1"/>
      <c r="AL14" s="1"/>
    </row>
    <row r="15" spans="2:38" ht="54" customHeight="1">
      <c r="C15" s="3" t="s">
        <v>32</v>
      </c>
      <c r="D15" s="3" t="s">
        <v>32</v>
      </c>
      <c r="E15" s="3" t="s">
        <v>31</v>
      </c>
      <c r="F15" s="3" t="s">
        <v>31</v>
      </c>
      <c r="G15" s="3" t="s">
        <v>31</v>
      </c>
      <c r="H15" s="3" t="s">
        <v>31</v>
      </c>
      <c r="L15" s="18" t="s">
        <v>51</v>
      </c>
      <c r="M15" s="18" t="s">
        <v>51</v>
      </c>
      <c r="N15" s="18" t="s">
        <v>51</v>
      </c>
      <c r="O15" s="18" t="s">
        <v>50</v>
      </c>
      <c r="P15" s="18" t="s">
        <v>51</v>
      </c>
      <c r="Q15" s="18" t="s">
        <v>50</v>
      </c>
      <c r="R15" s="151"/>
      <c r="S15" s="152"/>
      <c r="AK15" s="1"/>
      <c r="AL15" s="1"/>
    </row>
    <row r="16" spans="2:38" ht="54" customHeight="1">
      <c r="C16" s="17"/>
      <c r="D16" s="17"/>
      <c r="E16" s="17"/>
      <c r="F16" s="17"/>
      <c r="G16" s="17"/>
      <c r="H16" s="17"/>
      <c r="L16" s="18" t="s">
        <v>49</v>
      </c>
      <c r="M16" s="18" t="s">
        <v>49</v>
      </c>
      <c r="N16" s="18" t="s">
        <v>49</v>
      </c>
      <c r="O16" s="18" t="s">
        <v>49</v>
      </c>
      <c r="P16" s="18" t="s">
        <v>48</v>
      </c>
      <c r="Q16" s="18" t="s">
        <v>48</v>
      </c>
      <c r="R16" s="151"/>
      <c r="S16" s="152"/>
      <c r="AK16" s="1"/>
      <c r="AL16" s="1"/>
    </row>
    <row r="17" spans="2:38" ht="24">
      <c r="C17" s="17"/>
      <c r="D17" s="17"/>
      <c r="E17" s="17"/>
      <c r="F17" s="17"/>
      <c r="G17" s="17"/>
      <c r="H17" s="17"/>
      <c r="L17" s="18" t="s">
        <v>47</v>
      </c>
      <c r="M17" s="18" t="s">
        <v>47</v>
      </c>
      <c r="N17" s="18" t="s">
        <v>47</v>
      </c>
      <c r="O17" s="18" t="s">
        <v>46</v>
      </c>
      <c r="P17" s="18" t="s">
        <v>46</v>
      </c>
      <c r="Q17" s="18" t="s">
        <v>46</v>
      </c>
      <c r="R17" s="153"/>
      <c r="S17" s="154"/>
      <c r="AK17" s="1"/>
      <c r="AL17" s="1"/>
    </row>
    <row r="18" spans="2:38">
      <c r="C18" s="17"/>
      <c r="D18" s="17"/>
      <c r="E18" s="17"/>
      <c r="F18" s="17"/>
      <c r="G18" s="17"/>
      <c r="H18" s="17"/>
      <c r="AK18" s="1"/>
      <c r="AL18" s="1"/>
    </row>
    <row r="19" spans="2:38" ht="15" customHeight="1">
      <c r="C19" s="17"/>
      <c r="D19" s="17"/>
      <c r="E19" s="17"/>
      <c r="F19" s="17"/>
      <c r="G19" s="17"/>
      <c r="H19" s="17"/>
      <c r="AK19" s="1"/>
      <c r="AL19" s="1"/>
    </row>
    <row r="20" spans="2:38">
      <c r="B20" s="9" t="s">
        <v>14</v>
      </c>
      <c r="C20" s="148" t="s">
        <v>45</v>
      </c>
      <c r="D20" s="148"/>
      <c r="E20" s="148"/>
      <c r="F20" s="148"/>
      <c r="G20" s="148"/>
      <c r="H20" s="148"/>
      <c r="AK20" s="1"/>
      <c r="AL20" s="1"/>
    </row>
    <row r="21" spans="2:38">
      <c r="B21" s="8" t="s">
        <v>12</v>
      </c>
      <c r="C21" s="16">
        <v>0</v>
      </c>
      <c r="D21" s="15">
        <v>1</v>
      </c>
      <c r="E21" s="14">
        <v>2</v>
      </c>
      <c r="F21" s="14">
        <v>3</v>
      </c>
      <c r="G21" s="4">
        <v>4</v>
      </c>
      <c r="H21" s="4">
        <v>5</v>
      </c>
      <c r="AK21" s="1"/>
      <c r="AL21" s="1"/>
    </row>
    <row r="22" spans="2:38" ht="35.5">
      <c r="B22" s="13"/>
      <c r="C22" s="3" t="s">
        <v>28</v>
      </c>
      <c r="D22" s="3" t="s">
        <v>44</v>
      </c>
      <c r="E22" s="3" t="s">
        <v>44</v>
      </c>
      <c r="F22" s="3" t="s">
        <v>44</v>
      </c>
      <c r="G22" s="3" t="s">
        <v>44</v>
      </c>
      <c r="H22" s="3" t="s">
        <v>44</v>
      </c>
      <c r="AK22" s="1"/>
      <c r="AL22" s="1"/>
    </row>
    <row r="23" spans="2:38" ht="58.5">
      <c r="B23" s="10" t="s">
        <v>26</v>
      </c>
      <c r="C23" s="3" t="s">
        <v>25</v>
      </c>
      <c r="D23" s="3" t="s">
        <v>24</v>
      </c>
      <c r="E23" s="3" t="s">
        <v>24</v>
      </c>
      <c r="F23" s="3" t="s">
        <v>43</v>
      </c>
      <c r="G23" s="3" t="s">
        <v>42</v>
      </c>
      <c r="H23" s="3" t="s">
        <v>41</v>
      </c>
      <c r="AK23" s="1"/>
      <c r="AL23" s="1"/>
    </row>
    <row r="24" spans="2:38" ht="47">
      <c r="C24" s="3" t="s">
        <v>40</v>
      </c>
      <c r="D24" s="3" t="s">
        <v>16</v>
      </c>
      <c r="E24" s="3" t="s">
        <v>39</v>
      </c>
      <c r="F24" s="3" t="s">
        <v>39</v>
      </c>
      <c r="G24" s="3" t="s">
        <v>38</v>
      </c>
      <c r="H24" s="3" t="s">
        <v>38</v>
      </c>
      <c r="AK24" s="1"/>
      <c r="AL24" s="1"/>
    </row>
    <row r="25" spans="2:38" ht="24">
      <c r="C25" s="3" t="s">
        <v>37</v>
      </c>
      <c r="D25" s="3" t="s">
        <v>37</v>
      </c>
      <c r="E25" s="3" t="s">
        <v>37</v>
      </c>
      <c r="F25" s="3" t="s">
        <v>36</v>
      </c>
      <c r="G25" s="3" t="s">
        <v>35</v>
      </c>
      <c r="H25" s="3" t="s">
        <v>35</v>
      </c>
      <c r="AK25" s="1"/>
      <c r="AL25" s="1"/>
    </row>
    <row r="26" spans="2:38" ht="47">
      <c r="C26" s="3" t="s">
        <v>34</v>
      </c>
      <c r="D26" s="3" t="s">
        <v>34</v>
      </c>
      <c r="E26" s="3" t="s">
        <v>34</v>
      </c>
      <c r="F26" s="3" t="s">
        <v>33</v>
      </c>
      <c r="G26" s="3" t="s">
        <v>33</v>
      </c>
      <c r="H26" s="3" t="s">
        <v>33</v>
      </c>
      <c r="AK26" s="1"/>
      <c r="AL26" s="1"/>
    </row>
    <row r="27" spans="2:38">
      <c r="B27" s="12" t="s">
        <v>17</v>
      </c>
      <c r="C27" s="3" t="s">
        <v>32</v>
      </c>
      <c r="D27" s="3" t="s">
        <v>32</v>
      </c>
      <c r="E27" s="3" t="s">
        <v>32</v>
      </c>
      <c r="F27" s="3" t="s">
        <v>31</v>
      </c>
      <c r="G27" s="3" t="s">
        <v>31</v>
      </c>
      <c r="H27" s="3" t="s">
        <v>30</v>
      </c>
      <c r="AK27" s="1"/>
      <c r="AL27" s="1"/>
    </row>
    <row r="28" spans="2:38">
      <c r="G28" s="2"/>
      <c r="H28" s="2"/>
      <c r="AK28" s="1"/>
      <c r="AL28" s="1"/>
    </row>
    <row r="29" spans="2:38">
      <c r="G29" s="2"/>
      <c r="H29" s="2"/>
      <c r="AK29" s="1"/>
      <c r="AL29" s="1"/>
    </row>
    <row r="30" spans="2:38">
      <c r="G30" s="2"/>
      <c r="H30" s="2"/>
      <c r="AK30" s="1"/>
      <c r="AL30" s="1"/>
    </row>
    <row r="31" spans="2:38">
      <c r="G31" s="2"/>
      <c r="H31" s="2"/>
      <c r="AK31" s="1"/>
      <c r="AL31" s="1"/>
    </row>
    <row r="32" spans="2:38">
      <c r="B32" s="9" t="s">
        <v>14</v>
      </c>
      <c r="C32" s="148" t="s">
        <v>29</v>
      </c>
      <c r="D32" s="148"/>
      <c r="E32" s="148"/>
      <c r="F32" s="148"/>
      <c r="G32" s="148"/>
      <c r="H32" s="148"/>
      <c r="AK32" s="1"/>
      <c r="AL32" s="1"/>
    </row>
    <row r="33" spans="2:38">
      <c r="B33" s="8" t="s">
        <v>12</v>
      </c>
      <c r="C33" s="7">
        <v>0</v>
      </c>
      <c r="D33" s="6">
        <v>1</v>
      </c>
      <c r="E33" s="5">
        <v>2</v>
      </c>
      <c r="F33" s="5">
        <v>3</v>
      </c>
      <c r="G33" s="4">
        <v>4</v>
      </c>
      <c r="H33" s="4">
        <v>5</v>
      </c>
      <c r="I33" s="11"/>
      <c r="AK33" s="1"/>
      <c r="AL33" s="1"/>
    </row>
    <row r="34" spans="2:38" ht="24">
      <c r="C34" s="3" t="s">
        <v>28</v>
      </c>
      <c r="D34" s="3" t="s">
        <v>27</v>
      </c>
      <c r="E34" s="3" t="s">
        <v>27</v>
      </c>
      <c r="F34" s="3" t="s">
        <v>27</v>
      </c>
      <c r="G34" s="3" t="s">
        <v>27</v>
      </c>
      <c r="H34" s="3" t="s">
        <v>27</v>
      </c>
      <c r="I34" s="11"/>
      <c r="AK34" s="1"/>
      <c r="AL34" s="1"/>
    </row>
    <row r="35" spans="2:38" ht="70">
      <c r="B35" s="10" t="s">
        <v>26</v>
      </c>
      <c r="C35" s="3" t="s">
        <v>25</v>
      </c>
      <c r="D35" s="3" t="s">
        <v>24</v>
      </c>
      <c r="E35" s="3" t="s">
        <v>24</v>
      </c>
      <c r="F35" s="3" t="s">
        <v>23</v>
      </c>
      <c r="G35" s="3" t="s">
        <v>23</v>
      </c>
      <c r="H35" s="3" t="s">
        <v>22</v>
      </c>
      <c r="I35" s="11"/>
      <c r="AK35" s="1"/>
      <c r="AL35" s="1"/>
    </row>
    <row r="36" spans="2:38" ht="35.5">
      <c r="C36" s="3" t="s">
        <v>21</v>
      </c>
      <c r="D36" s="3" t="s">
        <v>21</v>
      </c>
      <c r="E36" s="3" t="s">
        <v>20</v>
      </c>
      <c r="F36" s="3" t="s">
        <v>20</v>
      </c>
      <c r="G36" s="3" t="s">
        <v>19</v>
      </c>
      <c r="H36" s="3" t="s">
        <v>18</v>
      </c>
      <c r="I36" s="11"/>
      <c r="AK36" s="1"/>
      <c r="AL36" s="1"/>
    </row>
    <row r="37" spans="2:38" ht="24">
      <c r="B37" s="10" t="s">
        <v>17</v>
      </c>
      <c r="C37" s="3" t="s">
        <v>16</v>
      </c>
      <c r="D37" s="3" t="s">
        <v>16</v>
      </c>
      <c r="E37" s="3" t="s">
        <v>15</v>
      </c>
      <c r="F37" s="3" t="s">
        <v>15</v>
      </c>
      <c r="G37" s="3" t="s">
        <v>15</v>
      </c>
      <c r="H37" s="3" t="s">
        <v>15</v>
      </c>
      <c r="AK37" s="1"/>
      <c r="AL37" s="1"/>
    </row>
    <row r="38" spans="2:38">
      <c r="G38" s="2"/>
      <c r="H38" s="2"/>
      <c r="AK38" s="1"/>
      <c r="AL38" s="1"/>
    </row>
    <row r="39" spans="2:38">
      <c r="G39" s="2"/>
      <c r="H39" s="2"/>
      <c r="AK39" s="1"/>
      <c r="AL39" s="1"/>
    </row>
    <row r="40" spans="2:38">
      <c r="G40" s="2"/>
      <c r="H40" s="2"/>
      <c r="AK40" s="1"/>
      <c r="AL40" s="1"/>
    </row>
    <row r="41" spans="2:38">
      <c r="B41" s="9" t="s">
        <v>14</v>
      </c>
      <c r="C41" s="148" t="s">
        <v>13</v>
      </c>
      <c r="D41" s="148"/>
      <c r="E41" s="148"/>
      <c r="F41" s="148"/>
      <c r="G41" s="148"/>
      <c r="H41" s="148"/>
      <c r="AK41" s="1"/>
      <c r="AL41" s="1"/>
    </row>
    <row r="42" spans="2:38">
      <c r="B42" s="8" t="s">
        <v>12</v>
      </c>
      <c r="C42" s="7">
        <v>0</v>
      </c>
      <c r="D42" s="6">
        <v>1</v>
      </c>
      <c r="E42" s="5">
        <v>2</v>
      </c>
      <c r="F42" s="5">
        <v>3</v>
      </c>
      <c r="G42" s="4">
        <v>4</v>
      </c>
      <c r="H42" s="4">
        <v>5</v>
      </c>
      <c r="AK42" s="1"/>
      <c r="AL42" s="1"/>
    </row>
    <row r="43" spans="2:38" ht="58.5">
      <c r="C43" s="3" t="s">
        <v>11</v>
      </c>
      <c r="D43" s="3" t="s">
        <v>10</v>
      </c>
      <c r="E43" s="3" t="s">
        <v>10</v>
      </c>
      <c r="F43" s="3" t="s">
        <v>10</v>
      </c>
      <c r="G43" s="3" t="s">
        <v>10</v>
      </c>
      <c r="H43" s="3" t="s">
        <v>9</v>
      </c>
      <c r="AK43" s="1"/>
      <c r="AL43" s="1"/>
    </row>
    <row r="44" spans="2:38" ht="58.5">
      <c r="C44" s="3" t="s">
        <v>8</v>
      </c>
      <c r="D44" s="3" t="s">
        <v>7</v>
      </c>
      <c r="E44" s="3" t="s">
        <v>6</v>
      </c>
      <c r="F44" s="3" t="s">
        <v>5</v>
      </c>
      <c r="G44" s="3" t="s">
        <v>5</v>
      </c>
      <c r="H44" s="3" t="s">
        <v>4</v>
      </c>
      <c r="AK44" s="1"/>
      <c r="AL44" s="1"/>
    </row>
    <row r="45" spans="2:38" ht="24">
      <c r="C45" s="3" t="s">
        <v>3</v>
      </c>
      <c r="D45" s="3" t="s">
        <v>3</v>
      </c>
      <c r="E45" s="3" t="s">
        <v>3</v>
      </c>
      <c r="F45" s="3" t="s">
        <v>2</v>
      </c>
      <c r="G45" s="3" t="s">
        <v>2</v>
      </c>
      <c r="H45" s="3" t="s">
        <v>2</v>
      </c>
      <c r="AK45" s="1"/>
      <c r="AL45" s="1"/>
    </row>
    <row r="46" spans="2:38" ht="35.5">
      <c r="C46" s="3" t="s">
        <v>1</v>
      </c>
      <c r="D46" s="3" t="s">
        <v>1</v>
      </c>
      <c r="E46" s="3" t="s">
        <v>1</v>
      </c>
      <c r="F46" s="3" t="s">
        <v>1</v>
      </c>
      <c r="G46" s="3" t="s">
        <v>0</v>
      </c>
      <c r="H46" s="3" t="s">
        <v>0</v>
      </c>
    </row>
  </sheetData>
  <mergeCells count="9">
    <mergeCell ref="C20:H20"/>
    <mergeCell ref="C32:H32"/>
    <mergeCell ref="C41:H41"/>
    <mergeCell ref="R12:S17"/>
    <mergeCell ref="D1:J1"/>
    <mergeCell ref="L7:Q7"/>
    <mergeCell ref="B3:H5"/>
    <mergeCell ref="J3:M4"/>
    <mergeCell ref="C7:H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C64"/>
  <sheetViews>
    <sheetView workbookViewId="0">
      <pane ySplit="1" topLeftCell="A22" activePane="bottomLeft" state="frozen"/>
      <selection pane="bottomLeft" activeCell="D28" sqref="D28:G28"/>
    </sheetView>
  </sheetViews>
  <sheetFormatPr defaultRowHeight="14.5"/>
  <cols>
    <col min="1" max="1" width="21.81640625" customWidth="1"/>
    <col min="2" max="2" width="20" customWidth="1"/>
    <col min="3" max="3" width="14.81640625" customWidth="1"/>
    <col min="4" max="4" width="12.26953125" customWidth="1"/>
    <col min="5" max="5" width="16.54296875" customWidth="1"/>
    <col min="6" max="6" width="13.54296875" customWidth="1"/>
    <col min="7" max="7" width="27.54296875" customWidth="1"/>
    <col min="8" max="8" width="5.7265625" customWidth="1"/>
    <col min="9" max="9" width="12.1796875" customWidth="1"/>
    <col min="12" max="12" width="21.54296875" customWidth="1"/>
    <col min="13" max="13" width="45.453125" customWidth="1"/>
    <col min="14" max="14" width="10.453125" customWidth="1"/>
    <col min="15" max="15" width="21.54296875" customWidth="1"/>
    <col min="16" max="16" width="45.453125" customWidth="1"/>
    <col min="17" max="17" width="10.7265625" customWidth="1"/>
    <col min="18" max="18" width="21.54296875" customWidth="1"/>
    <col min="19" max="19" width="45.453125" customWidth="1"/>
    <col min="20" max="20" width="11.1796875" customWidth="1"/>
    <col min="21" max="21" width="25.453125" customWidth="1"/>
    <col min="22" max="22" width="45.453125" customWidth="1"/>
    <col min="23" max="23" width="10.54296875" customWidth="1"/>
    <col min="24" max="24" width="21.54296875" customWidth="1"/>
    <col min="25" max="25" width="45.453125" customWidth="1"/>
    <col min="26" max="26" width="10.453125" customWidth="1"/>
    <col min="27" max="27" width="17.453125" customWidth="1"/>
    <col min="28" max="28" width="45.453125" customWidth="1"/>
    <col min="29" max="29" width="10.453125" customWidth="1"/>
  </cols>
  <sheetData>
    <row r="1" spans="1:29" ht="16">
      <c r="A1" s="20" t="s">
        <v>96</v>
      </c>
      <c r="B1" s="20" t="s">
        <v>97</v>
      </c>
      <c r="C1" s="20" t="s">
        <v>98</v>
      </c>
      <c r="D1" s="20" t="s">
        <v>91</v>
      </c>
      <c r="E1" s="20" t="s">
        <v>99</v>
      </c>
      <c r="F1" s="20" t="s">
        <v>100</v>
      </c>
      <c r="G1" s="20" t="s">
        <v>101</v>
      </c>
      <c r="H1" s="20" t="s">
        <v>102</v>
      </c>
      <c r="I1" s="20" t="s">
        <v>103</v>
      </c>
      <c r="L1" s="21" t="s">
        <v>91</v>
      </c>
      <c r="M1" s="21" t="s">
        <v>104</v>
      </c>
      <c r="N1" s="22" t="s">
        <v>105</v>
      </c>
      <c r="O1" s="21" t="s">
        <v>99</v>
      </c>
      <c r="P1" s="21" t="s">
        <v>104</v>
      </c>
      <c r="Q1" s="23" t="s">
        <v>105</v>
      </c>
      <c r="R1" s="24" t="s">
        <v>100</v>
      </c>
      <c r="S1" s="21" t="s">
        <v>104</v>
      </c>
      <c r="T1" s="23" t="s">
        <v>105</v>
      </c>
      <c r="U1" s="24" t="s">
        <v>101</v>
      </c>
      <c r="V1" s="21" t="s">
        <v>104</v>
      </c>
      <c r="W1" s="23" t="s">
        <v>105</v>
      </c>
      <c r="X1" s="24" t="s">
        <v>102</v>
      </c>
      <c r="Y1" s="21" t="s">
        <v>104</v>
      </c>
      <c r="Z1" s="25" t="s">
        <v>105</v>
      </c>
      <c r="AA1" s="24" t="s">
        <v>103</v>
      </c>
      <c r="AB1" s="21" t="s">
        <v>104</v>
      </c>
      <c r="AC1" s="25" t="s">
        <v>105</v>
      </c>
    </row>
    <row r="2" spans="1:29" ht="17.5">
      <c r="A2" s="26" t="s">
        <v>106</v>
      </c>
      <c r="B2" s="26" t="s">
        <v>107</v>
      </c>
      <c r="C2" s="26" t="s">
        <v>108</v>
      </c>
      <c r="D2" s="26">
        <v>0</v>
      </c>
      <c r="E2" s="26">
        <v>0</v>
      </c>
      <c r="F2" s="26">
        <v>0</v>
      </c>
      <c r="G2" s="26">
        <v>0</v>
      </c>
      <c r="H2" s="26">
        <v>0</v>
      </c>
      <c r="I2" s="26">
        <v>0</v>
      </c>
      <c r="L2" s="27" t="s">
        <v>109</v>
      </c>
      <c r="M2" s="28">
        <v>0.87462099999999998</v>
      </c>
      <c r="N2" s="29">
        <v>17.071428910000002</v>
      </c>
      <c r="O2" s="27" t="s">
        <v>110</v>
      </c>
      <c r="P2" s="30">
        <v>0.56439099999999998</v>
      </c>
      <c r="Q2" s="31">
        <v>15.6283013</v>
      </c>
      <c r="R2" s="27" t="s">
        <v>110</v>
      </c>
      <c r="S2" s="30">
        <v>0.73649120000000001</v>
      </c>
      <c r="T2" s="31">
        <v>14.028934700000001</v>
      </c>
      <c r="U2" s="27" t="s">
        <v>109</v>
      </c>
      <c r="V2" s="30">
        <v>0.8028362</v>
      </c>
      <c r="W2" s="31">
        <v>16.2619145</v>
      </c>
      <c r="X2" s="27" t="s">
        <v>111</v>
      </c>
      <c r="Y2" s="30">
        <v>0.55393780000000004</v>
      </c>
      <c r="Z2" s="32">
        <v>11.673090999999999</v>
      </c>
      <c r="AA2" s="27" t="s">
        <v>111</v>
      </c>
      <c r="AB2" s="30">
        <v>0.93203720000000001</v>
      </c>
      <c r="AC2" s="33">
        <f>20*AVERAGE(AB2:AB7)</f>
        <v>12.889138100000002</v>
      </c>
    </row>
    <row r="3" spans="1:29" ht="17.5">
      <c r="A3" s="26" t="s">
        <v>112</v>
      </c>
      <c r="B3" s="26" t="s">
        <v>113</v>
      </c>
      <c r="C3" s="26" t="s">
        <v>114</v>
      </c>
      <c r="D3" s="26">
        <v>1</v>
      </c>
      <c r="E3" s="26">
        <v>1</v>
      </c>
      <c r="F3" s="26">
        <v>1</v>
      </c>
      <c r="G3" s="26">
        <v>1</v>
      </c>
      <c r="H3" s="26">
        <v>1</v>
      </c>
      <c r="I3" s="26">
        <v>1</v>
      </c>
      <c r="L3" s="27" t="s">
        <v>115</v>
      </c>
      <c r="M3" s="28">
        <v>0.45398699999999997</v>
      </c>
      <c r="N3" s="34"/>
      <c r="O3" s="27" t="s">
        <v>116</v>
      </c>
      <c r="P3" s="30">
        <v>0.87162030000000001</v>
      </c>
      <c r="Q3" s="30"/>
      <c r="R3" s="27" t="s">
        <v>109</v>
      </c>
      <c r="S3" s="30">
        <v>0.78286299999999998</v>
      </c>
      <c r="T3" s="30"/>
      <c r="U3" s="27" t="s">
        <v>117</v>
      </c>
      <c r="V3" s="30">
        <v>0.72093790000000002</v>
      </c>
      <c r="W3" s="30"/>
      <c r="X3" s="27" t="s">
        <v>109</v>
      </c>
      <c r="Y3" s="30">
        <v>0.37402740000000001</v>
      </c>
      <c r="Z3" s="30"/>
      <c r="AA3" s="27" t="s">
        <v>109</v>
      </c>
      <c r="AB3" s="30">
        <v>0.82631299999999996</v>
      </c>
      <c r="AC3" s="35"/>
    </row>
    <row r="4" spans="1:29" ht="17.5">
      <c r="A4" s="26" t="s">
        <v>118</v>
      </c>
      <c r="B4" s="26" t="s">
        <v>119</v>
      </c>
      <c r="C4" s="26" t="s">
        <v>120</v>
      </c>
      <c r="D4" s="26">
        <v>2</v>
      </c>
      <c r="E4" s="26">
        <v>2</v>
      </c>
      <c r="F4" s="26">
        <v>2</v>
      </c>
      <c r="G4" s="26">
        <v>2</v>
      </c>
      <c r="H4" s="26">
        <v>2</v>
      </c>
      <c r="I4" s="26">
        <v>2</v>
      </c>
      <c r="L4" s="27" t="s">
        <v>121</v>
      </c>
      <c r="M4" s="28">
        <v>0.41902099999999998</v>
      </c>
      <c r="N4" s="34"/>
      <c r="O4" s="27" t="s">
        <v>121</v>
      </c>
      <c r="P4" s="30">
        <v>0.534219</v>
      </c>
      <c r="Q4" s="30"/>
      <c r="R4" s="27" t="s">
        <v>115</v>
      </c>
      <c r="S4" s="30">
        <v>0.624394</v>
      </c>
      <c r="T4" s="30"/>
      <c r="U4" s="27" t="s">
        <v>122</v>
      </c>
      <c r="V4" s="30">
        <v>0.81527300000000003</v>
      </c>
      <c r="W4" s="30"/>
      <c r="X4" s="27" t="s">
        <v>123</v>
      </c>
      <c r="Y4" s="30">
        <v>0.2372513</v>
      </c>
      <c r="Z4" s="30"/>
      <c r="AA4" s="27" t="s">
        <v>124</v>
      </c>
      <c r="AB4" s="30">
        <v>0.47349390000000002</v>
      </c>
      <c r="AC4" s="35"/>
    </row>
    <row r="5" spans="1:29" ht="17.5">
      <c r="A5" s="26" t="s">
        <v>125</v>
      </c>
      <c r="B5" s="26" t="s">
        <v>126</v>
      </c>
      <c r="C5" s="26" t="s">
        <v>127</v>
      </c>
      <c r="D5" s="26">
        <v>3</v>
      </c>
      <c r="E5" s="26">
        <v>3</v>
      </c>
      <c r="F5" s="26">
        <v>3</v>
      </c>
      <c r="G5" s="26">
        <v>3</v>
      </c>
      <c r="H5" s="26">
        <v>3</v>
      </c>
      <c r="I5" s="26">
        <v>3</v>
      </c>
      <c r="L5" s="27" t="s">
        <v>110</v>
      </c>
      <c r="M5" s="28">
        <v>0.51896399999999998</v>
      </c>
      <c r="N5" s="34"/>
      <c r="O5" s="27" t="s">
        <v>123</v>
      </c>
      <c r="P5" s="30">
        <v>0.34518199999999999</v>
      </c>
      <c r="Q5" s="30"/>
      <c r="R5" s="27" t="s">
        <v>128</v>
      </c>
      <c r="S5" s="30">
        <v>0.46294829999999998</v>
      </c>
      <c r="T5" s="30"/>
      <c r="U5" s="27" t="s">
        <v>129</v>
      </c>
      <c r="V5" s="30">
        <v>0.563859</v>
      </c>
      <c r="W5" s="30"/>
      <c r="X5" s="27" t="s">
        <v>122</v>
      </c>
      <c r="Y5" s="30">
        <v>0.44762940000000001</v>
      </c>
      <c r="Z5" s="30"/>
      <c r="AA5" s="27" t="s">
        <v>130</v>
      </c>
      <c r="AB5" s="30">
        <v>0.37823610000000002</v>
      </c>
      <c r="AC5" s="35"/>
    </row>
    <row r="6" spans="1:29" ht="17.5">
      <c r="A6" s="26"/>
      <c r="B6" s="26" t="s">
        <v>131</v>
      </c>
      <c r="C6" s="26" t="s">
        <v>132</v>
      </c>
      <c r="D6" s="36">
        <v>4</v>
      </c>
      <c r="E6" s="36">
        <v>4</v>
      </c>
      <c r="F6" s="36">
        <v>4</v>
      </c>
      <c r="G6" s="36">
        <v>4</v>
      </c>
      <c r="H6" s="36">
        <v>4</v>
      </c>
      <c r="I6" s="36">
        <v>4</v>
      </c>
      <c r="L6" s="27" t="s">
        <v>116</v>
      </c>
      <c r="M6" s="28">
        <v>0.34612090000000001</v>
      </c>
      <c r="N6" s="34"/>
      <c r="O6" s="27" t="s">
        <v>111</v>
      </c>
      <c r="P6" s="30">
        <v>0.38263799999999998</v>
      </c>
      <c r="Q6" s="30"/>
      <c r="R6" s="27" t="s">
        <v>121</v>
      </c>
      <c r="S6" s="30">
        <v>0.25373020000000002</v>
      </c>
      <c r="T6" s="30"/>
      <c r="U6" s="27" t="s">
        <v>131</v>
      </c>
      <c r="V6" s="30">
        <v>0.46593020000000002</v>
      </c>
      <c r="W6" s="30"/>
      <c r="X6" s="27" t="s">
        <v>116</v>
      </c>
      <c r="Y6" s="30">
        <v>0.28362184000000001</v>
      </c>
      <c r="Z6" s="30"/>
      <c r="AA6" s="27" t="s">
        <v>133</v>
      </c>
      <c r="AB6" s="30">
        <v>0.78402700000000003</v>
      </c>
      <c r="AC6" s="35"/>
    </row>
    <row r="7" spans="1:29" ht="17.5">
      <c r="A7" s="26"/>
      <c r="B7" s="26" t="s">
        <v>134</v>
      </c>
      <c r="C7" s="26"/>
      <c r="D7" s="36">
        <v>5</v>
      </c>
      <c r="E7" s="36">
        <v>5</v>
      </c>
      <c r="F7" s="36">
        <v>5</v>
      </c>
      <c r="G7" s="36">
        <v>5</v>
      </c>
      <c r="H7" s="36">
        <v>5</v>
      </c>
      <c r="I7" s="36">
        <v>5</v>
      </c>
      <c r="L7" s="27" t="s">
        <v>123</v>
      </c>
      <c r="M7" s="37">
        <v>0.61872099999999997</v>
      </c>
      <c r="N7" s="38"/>
      <c r="O7" s="27" t="s">
        <v>135</v>
      </c>
      <c r="P7" s="30">
        <v>0.23918200000000001</v>
      </c>
      <c r="Q7" s="30"/>
      <c r="R7" s="27" t="s">
        <v>135</v>
      </c>
      <c r="S7" s="30">
        <v>0.14252780000000001</v>
      </c>
      <c r="T7" s="30"/>
      <c r="U7" s="27" t="s">
        <v>116</v>
      </c>
      <c r="V7" s="30">
        <v>0.50273619999999997</v>
      </c>
      <c r="W7" s="30"/>
      <c r="X7" s="27" t="s">
        <v>121</v>
      </c>
      <c r="Y7" s="30">
        <v>0.12639239999999999</v>
      </c>
      <c r="Z7" s="30"/>
      <c r="AA7" s="27" t="s">
        <v>136</v>
      </c>
      <c r="AB7" s="30">
        <v>0.47263422999999999</v>
      </c>
      <c r="AC7" s="35"/>
    </row>
    <row r="8" spans="1:29" ht="17.5">
      <c r="A8" s="26"/>
      <c r="B8" s="26" t="s">
        <v>137</v>
      </c>
      <c r="C8" s="26"/>
      <c r="L8" s="27" t="s">
        <v>111</v>
      </c>
      <c r="M8" s="28">
        <v>0.38263799999999998</v>
      </c>
      <c r="O8" s="27" t="s">
        <v>138</v>
      </c>
      <c r="P8" s="30">
        <v>0.12837199999999999</v>
      </c>
      <c r="Q8" s="30"/>
      <c r="R8" s="27" t="s">
        <v>123</v>
      </c>
      <c r="S8" s="30">
        <v>0.1836284</v>
      </c>
      <c r="T8" s="30"/>
      <c r="U8" s="27" t="s">
        <v>139</v>
      </c>
      <c r="V8" s="30">
        <v>0.54728120000000002</v>
      </c>
      <c r="W8" s="30"/>
      <c r="X8" s="27" t="s">
        <v>124</v>
      </c>
      <c r="Y8" s="30">
        <v>0.38746201000000002</v>
      </c>
      <c r="Z8" s="39"/>
    </row>
    <row r="9" spans="1:29" ht="17.5">
      <c r="A9" s="26"/>
      <c r="B9" s="26" t="s">
        <v>35</v>
      </c>
      <c r="C9" s="26" t="s">
        <v>108</v>
      </c>
      <c r="D9" s="26">
        <v>3</v>
      </c>
      <c r="L9" s="27" t="s">
        <v>135</v>
      </c>
      <c r="M9" s="28">
        <v>0.23918200000000001</v>
      </c>
      <c r="O9" s="27" t="s">
        <v>133</v>
      </c>
      <c r="P9" s="28">
        <v>0.236122</v>
      </c>
      <c r="Q9" s="39"/>
      <c r="X9" s="27" t="s">
        <v>139</v>
      </c>
      <c r="Y9" s="30">
        <v>0.32840218999999998</v>
      </c>
      <c r="Z9" s="39"/>
    </row>
    <row r="10" spans="1:29" ht="17.5">
      <c r="A10" s="26"/>
      <c r="B10" s="26" t="s">
        <v>140</v>
      </c>
      <c r="C10" s="26" t="s">
        <v>114</v>
      </c>
      <c r="D10" s="26">
        <v>4</v>
      </c>
      <c r="L10" s="27" t="s">
        <v>138</v>
      </c>
      <c r="M10" s="28">
        <v>0.12837199999999999</v>
      </c>
      <c r="O10" s="27" t="s">
        <v>136</v>
      </c>
      <c r="P10" s="28">
        <v>0.172347</v>
      </c>
      <c r="Q10" s="39"/>
      <c r="X10" s="27" t="s">
        <v>133</v>
      </c>
      <c r="Y10" s="30">
        <v>0.57201641999999997</v>
      </c>
      <c r="Z10" s="39"/>
    </row>
    <row r="11" spans="1:29" ht="17.5">
      <c r="A11" s="26"/>
      <c r="B11" s="26" t="s">
        <v>141</v>
      </c>
      <c r="C11" s="26" t="s">
        <v>120</v>
      </c>
      <c r="D11" s="26">
        <v>5</v>
      </c>
      <c r="L11" s="27" t="s">
        <v>133</v>
      </c>
      <c r="M11" s="28">
        <v>0.236122</v>
      </c>
      <c r="X11" s="27" t="s">
        <v>136</v>
      </c>
      <c r="Y11" s="30">
        <v>0.19183020000000001</v>
      </c>
      <c r="Z11" s="39"/>
    </row>
    <row r="12" spans="1:29" ht="17.5">
      <c r="A12" s="26"/>
      <c r="B12" s="26" t="s">
        <v>142</v>
      </c>
      <c r="C12" s="26" t="s">
        <v>127</v>
      </c>
      <c r="D12" s="26">
        <v>2</v>
      </c>
      <c r="L12" s="27" t="s">
        <v>136</v>
      </c>
      <c r="M12" s="28">
        <v>0.172347</v>
      </c>
    </row>
    <row r="13" spans="1:29" ht="16.5">
      <c r="A13" s="26"/>
      <c r="B13" s="26" t="s">
        <v>143</v>
      </c>
      <c r="C13" s="26" t="s">
        <v>132</v>
      </c>
      <c r="D13" s="26">
        <v>1</v>
      </c>
    </row>
    <row r="14" spans="1:29" ht="16.5">
      <c r="A14" s="26"/>
      <c r="B14" s="26" t="s">
        <v>91</v>
      </c>
      <c r="C14" s="26"/>
    </row>
    <row r="17" spans="1:7" ht="16.5">
      <c r="A17" s="40" t="s">
        <v>144</v>
      </c>
      <c r="B17" s="40" t="s">
        <v>145</v>
      </c>
      <c r="D17" s="41"/>
      <c r="E17" s="41"/>
      <c r="F17" s="41"/>
    </row>
    <row r="18" spans="1:7" ht="16.5">
      <c r="A18" s="42" t="s">
        <v>107</v>
      </c>
      <c r="B18" s="43">
        <v>25.294830000000001</v>
      </c>
      <c r="D18" s="44"/>
      <c r="E18" s="44"/>
      <c r="F18" s="44"/>
    </row>
    <row r="19" spans="1:7" ht="16.5">
      <c r="A19" s="42" t="s">
        <v>119</v>
      </c>
      <c r="B19" s="43">
        <v>19.060115</v>
      </c>
      <c r="D19" s="44"/>
      <c r="E19" s="44"/>
      <c r="F19" s="44"/>
    </row>
    <row r="20" spans="1:7" ht="16.5">
      <c r="A20" s="42" t="s">
        <v>126</v>
      </c>
      <c r="B20" s="43">
        <v>18.002144999999999</v>
      </c>
      <c r="D20" s="44"/>
      <c r="E20" s="44"/>
      <c r="F20" s="44"/>
    </row>
    <row r="21" spans="1:7" ht="16.5">
      <c r="A21" s="42" t="s">
        <v>131</v>
      </c>
      <c r="B21" s="43">
        <v>18.804566999999999</v>
      </c>
      <c r="D21" s="44"/>
      <c r="E21" s="45"/>
      <c r="F21" s="44"/>
    </row>
    <row r="22" spans="1:7" ht="16.5">
      <c r="A22" s="42" t="s">
        <v>237</v>
      </c>
      <c r="B22" s="43">
        <v>11.17653</v>
      </c>
      <c r="D22" s="44"/>
      <c r="E22" s="46"/>
      <c r="F22" s="44"/>
    </row>
    <row r="23" spans="1:7" ht="16.5">
      <c r="A23" s="42" t="s">
        <v>137</v>
      </c>
      <c r="B23" s="43">
        <v>24.235516000000001</v>
      </c>
    </row>
    <row r="24" spans="1:7" ht="16.5">
      <c r="A24" s="42" t="s">
        <v>35</v>
      </c>
      <c r="B24" s="43">
        <v>18.283609999999999</v>
      </c>
    </row>
    <row r="25" spans="1:7" ht="16.5">
      <c r="A25" s="42" t="s">
        <v>140</v>
      </c>
      <c r="B25" s="43">
        <v>10.96566</v>
      </c>
      <c r="D25" s="47" t="s">
        <v>98</v>
      </c>
      <c r="E25" s="47" t="s">
        <v>146</v>
      </c>
      <c r="F25" s="47" t="s">
        <v>147</v>
      </c>
      <c r="G25" s="47" t="s">
        <v>14</v>
      </c>
    </row>
    <row r="26" spans="1:7" ht="16.5">
      <c r="A26" s="42" t="s">
        <v>141</v>
      </c>
      <c r="B26" s="43">
        <v>6.1782899999999996</v>
      </c>
      <c r="D26" s="48" t="s">
        <v>120</v>
      </c>
      <c r="E26" s="48">
        <v>33</v>
      </c>
      <c r="F26" s="48">
        <v>40</v>
      </c>
      <c r="G26" s="48">
        <v>1.1000000000000001</v>
      </c>
    </row>
    <row r="27" spans="1:7" ht="16.5">
      <c r="A27" s="49" t="s">
        <v>148</v>
      </c>
      <c r="B27" s="50">
        <v>23.236910000000002</v>
      </c>
      <c r="D27" s="48" t="s">
        <v>114</v>
      </c>
      <c r="E27" s="48">
        <v>25</v>
      </c>
      <c r="F27" s="48">
        <v>32.9</v>
      </c>
      <c r="G27" s="48">
        <v>1.05</v>
      </c>
    </row>
    <row r="28" spans="1:7" ht="16.5">
      <c r="A28" s="49" t="s">
        <v>142</v>
      </c>
      <c r="B28" s="51">
        <v>18.344442999999998</v>
      </c>
      <c r="D28" s="48" t="s">
        <v>108</v>
      </c>
      <c r="E28" s="48">
        <v>16</v>
      </c>
      <c r="F28" s="48">
        <v>24</v>
      </c>
      <c r="G28" s="48">
        <v>0.95</v>
      </c>
    </row>
    <row r="29" spans="1:7" ht="16.5">
      <c r="A29" s="49" t="s">
        <v>91</v>
      </c>
      <c r="B29" s="26">
        <v>31.38721</v>
      </c>
      <c r="D29" s="48" t="s">
        <v>127</v>
      </c>
      <c r="E29" s="48">
        <v>9</v>
      </c>
      <c r="F29" s="48">
        <v>16</v>
      </c>
      <c r="G29" s="48">
        <v>0.9</v>
      </c>
    </row>
    <row r="30" spans="1:7" ht="16.5">
      <c r="A30" s="49" t="s">
        <v>149</v>
      </c>
      <c r="B30" s="26">
        <v>13.867100000000001</v>
      </c>
      <c r="D30" s="48" t="s">
        <v>132</v>
      </c>
      <c r="E30" s="48">
        <v>1</v>
      </c>
      <c r="F30" s="48">
        <v>8</v>
      </c>
      <c r="G30" s="48">
        <v>0.85</v>
      </c>
    </row>
    <row r="31" spans="1:7" ht="16.5">
      <c r="A31" s="49" t="s">
        <v>150</v>
      </c>
      <c r="B31" s="26">
        <v>13.2378</v>
      </c>
    </row>
    <row r="32" spans="1:7" ht="16.5">
      <c r="A32" s="49" t="s">
        <v>151</v>
      </c>
      <c r="B32" s="52">
        <v>13</v>
      </c>
    </row>
    <row r="33" spans="1:3" ht="16.5">
      <c r="A33" s="49" t="s">
        <v>152</v>
      </c>
      <c r="B33" s="26">
        <v>16.928100000000001</v>
      </c>
    </row>
    <row r="34" spans="1:3" ht="16.5">
      <c r="A34" s="49" t="s">
        <v>153</v>
      </c>
      <c r="B34" s="52">
        <v>15.718999999999999</v>
      </c>
    </row>
    <row r="35" spans="1:3" ht="16.5">
      <c r="A35" s="49" t="s">
        <v>154</v>
      </c>
      <c r="B35" s="26">
        <v>15.033300000000001</v>
      </c>
    </row>
    <row r="36" spans="1:3" ht="16.5">
      <c r="A36" s="49" t="s">
        <v>155</v>
      </c>
      <c r="B36" s="52">
        <v>14.1927</v>
      </c>
    </row>
    <row r="37" spans="1:3" ht="16.5">
      <c r="A37" s="49" t="s">
        <v>156</v>
      </c>
      <c r="B37" s="26">
        <v>13.280900000000001</v>
      </c>
    </row>
    <row r="38" spans="1:3" ht="16.5">
      <c r="A38" s="49" t="s">
        <v>157</v>
      </c>
      <c r="B38" s="52">
        <v>9.1209000000000007</v>
      </c>
    </row>
    <row r="39" spans="1:3" ht="16.5">
      <c r="A39" s="49" t="s">
        <v>158</v>
      </c>
      <c r="B39" s="52">
        <v>16.100000000000001</v>
      </c>
    </row>
    <row r="40" spans="1:3" ht="16.5">
      <c r="A40" s="49" t="s">
        <v>159</v>
      </c>
      <c r="B40" s="52">
        <v>11.610099999999999</v>
      </c>
    </row>
    <row r="41" spans="1:3" ht="16.5">
      <c r="A41" s="53" t="s">
        <v>160</v>
      </c>
      <c r="B41" s="54">
        <v>14.214499999999999</v>
      </c>
      <c r="C41" s="55" t="s">
        <v>161</v>
      </c>
    </row>
    <row r="42" spans="1:3" ht="16.5">
      <c r="A42" s="53" t="s">
        <v>162</v>
      </c>
      <c r="B42" s="54">
        <v>19.019283000000001</v>
      </c>
      <c r="C42" s="55" t="s">
        <v>161</v>
      </c>
    </row>
    <row r="43" spans="1:3" ht="16.5">
      <c r="A43" s="53" t="s">
        <v>99</v>
      </c>
      <c r="B43" s="54">
        <v>18.654900000000001</v>
      </c>
      <c r="C43" s="55" t="s">
        <v>161</v>
      </c>
    </row>
    <row r="44" spans="1:3" ht="16.5">
      <c r="A44" s="53" t="s">
        <v>163</v>
      </c>
      <c r="B44" s="54">
        <v>8.0167000000000002</v>
      </c>
      <c r="C44" s="55" t="s">
        <v>161</v>
      </c>
    </row>
    <row r="45" spans="1:3" ht="16.5">
      <c r="A45" s="53" t="s">
        <v>271</v>
      </c>
      <c r="B45" s="54">
        <v>17.814900000000002</v>
      </c>
      <c r="C45" s="55" t="s">
        <v>161</v>
      </c>
    </row>
    <row r="47" spans="1:3" ht="16.5">
      <c r="A47" s="49"/>
    </row>
    <row r="48" spans="1:3" ht="16.5">
      <c r="A48" s="49"/>
    </row>
    <row r="50" spans="1:2" ht="16.5">
      <c r="A50" s="40" t="s">
        <v>164</v>
      </c>
      <c r="B50" s="40" t="s">
        <v>145</v>
      </c>
    </row>
    <row r="51" spans="1:2" ht="16.5">
      <c r="A51" s="49" t="s">
        <v>107</v>
      </c>
      <c r="B51" s="26">
        <v>15.7186</v>
      </c>
    </row>
    <row r="52" spans="1:2" ht="16.5">
      <c r="A52" s="49" t="s">
        <v>165</v>
      </c>
      <c r="B52" s="26">
        <v>12.666600000000001</v>
      </c>
    </row>
    <row r="53" spans="1:2" ht="16.5">
      <c r="A53" s="49" t="s">
        <v>166</v>
      </c>
      <c r="B53" s="26">
        <v>18.319400000000002</v>
      </c>
    </row>
    <row r="54" spans="1:2" ht="16.5">
      <c r="A54" s="49" t="s">
        <v>167</v>
      </c>
      <c r="B54" s="26">
        <v>13.856199999999999</v>
      </c>
    </row>
    <row r="55" spans="1:2" ht="16.5">
      <c r="A55" s="49" t="s">
        <v>168</v>
      </c>
      <c r="B55" s="26">
        <v>16.415400000000002</v>
      </c>
    </row>
    <row r="56" spans="1:2" ht="16.5">
      <c r="A56" s="49" t="s">
        <v>134</v>
      </c>
      <c r="B56" s="26">
        <v>15.182700000000001</v>
      </c>
    </row>
    <row r="57" spans="1:2" ht="16.5">
      <c r="A57" s="49" t="s">
        <v>137</v>
      </c>
      <c r="B57" s="26">
        <v>13.4739</v>
      </c>
    </row>
    <row r="58" spans="1:2" ht="16.5">
      <c r="A58" s="49" t="s">
        <v>169</v>
      </c>
      <c r="B58" s="26">
        <v>12.7865</v>
      </c>
    </row>
    <row r="59" spans="1:2" ht="16.5">
      <c r="A59" s="49" t="s">
        <v>140</v>
      </c>
      <c r="B59" s="26">
        <v>13.0701</v>
      </c>
    </row>
    <row r="60" spans="1:2" ht="16.5">
      <c r="A60" s="49" t="s">
        <v>170</v>
      </c>
      <c r="B60" s="26">
        <v>14.671900000000001</v>
      </c>
    </row>
    <row r="61" spans="1:2" ht="16.5">
      <c r="A61" s="49" t="s">
        <v>171</v>
      </c>
      <c r="B61" s="26">
        <v>12.5128</v>
      </c>
    </row>
    <row r="62" spans="1:2" ht="16.5">
      <c r="A62" s="49" t="s">
        <v>143</v>
      </c>
      <c r="B62" s="26">
        <v>16.067299999999999</v>
      </c>
    </row>
    <row r="63" spans="1:2" ht="16.5">
      <c r="A63" s="49" t="s">
        <v>172</v>
      </c>
      <c r="B63" s="26">
        <v>14.4443</v>
      </c>
    </row>
    <row r="64" spans="1:2" ht="16.5">
      <c r="A64" s="49" t="s">
        <v>113</v>
      </c>
      <c r="B64" s="56">
        <v>16.415400000000002</v>
      </c>
    </row>
  </sheetData>
  <autoFilter ref="A1:I1"/>
  <conditionalFormatting sqref="L2:L12">
    <cfRule type="duplicateValues" dxfId="13" priority="5"/>
  </conditionalFormatting>
  <conditionalFormatting sqref="O2:O10">
    <cfRule type="duplicateValues" dxfId="12" priority="4"/>
  </conditionalFormatting>
  <conditionalFormatting sqref="R2:R8">
    <cfRule type="duplicateValues" dxfId="11" priority="3"/>
  </conditionalFormatting>
  <conditionalFormatting sqref="X2:X11">
    <cfRule type="duplicateValues" dxfId="10" priority="2"/>
  </conditionalFormatting>
  <conditionalFormatting sqref="U2:U8">
    <cfRule type="duplicateValues" dxfId="9" priority="1"/>
  </conditionalFormatting>
  <conditionalFormatting sqref="A18:A40">
    <cfRule type="duplicateValues" dxfId="8" priority="6"/>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B0F0"/>
  </sheetPr>
  <dimension ref="A1:AP78"/>
  <sheetViews>
    <sheetView workbookViewId="0">
      <pane ySplit="1" topLeftCell="A59" activePane="bottomLeft" state="frozen"/>
      <selection pane="bottomLeft" activeCell="D63" sqref="D63"/>
    </sheetView>
  </sheetViews>
  <sheetFormatPr defaultRowHeight="14.5"/>
  <cols>
    <col min="1" max="1" width="9.26953125" customWidth="1"/>
    <col min="2" max="2" width="22.54296875" customWidth="1"/>
    <col min="3" max="3" width="19.54296875" customWidth="1"/>
    <col min="4" max="4" width="13.54296875" customWidth="1"/>
    <col min="5" max="5" width="7.81640625" customWidth="1"/>
    <col min="6" max="6" width="30.7265625" customWidth="1"/>
    <col min="7" max="8" width="17.81640625" customWidth="1"/>
    <col min="9" max="9" width="14.81640625" customWidth="1"/>
    <col min="10" max="10" width="18.453125" customWidth="1"/>
    <col min="11" max="11" width="7.1796875" customWidth="1"/>
    <col min="12" max="12" width="16.81640625" customWidth="1"/>
    <col min="13" max="13" width="30" customWidth="1"/>
    <col min="14" max="14" width="20.453125" customWidth="1"/>
    <col min="15" max="15" width="9" customWidth="1"/>
    <col min="16" max="16" width="18.54296875" customWidth="1"/>
    <col min="17" max="17" width="13.26953125" customWidth="1"/>
    <col min="18" max="18" width="19.54296875" customWidth="1"/>
    <col min="19" max="19" width="14.81640625" customWidth="1"/>
    <col min="20" max="20" width="16.54296875" customWidth="1"/>
    <col min="21" max="21" width="12.81640625" customWidth="1"/>
    <col min="22" max="22" width="22" customWidth="1"/>
    <col min="23" max="23" width="23.453125" customWidth="1"/>
    <col min="24" max="24" width="21.81640625" customWidth="1"/>
    <col min="25" max="25" width="28.453125" customWidth="1"/>
    <col min="26" max="26" width="27.81640625" customWidth="1"/>
    <col min="27" max="27" width="20.81640625" customWidth="1"/>
    <col min="28" max="28" width="19.54296875" customWidth="1"/>
    <col min="29" max="29" width="37.54296875" customWidth="1"/>
    <col min="30" max="30" width="27.1796875" customWidth="1"/>
    <col min="31" max="31" width="17" customWidth="1"/>
    <col min="32" max="32" width="41.81640625" customWidth="1"/>
    <col min="33" max="33" width="36.453125" customWidth="1"/>
    <col min="34" max="34" width="22.81640625" customWidth="1"/>
    <col min="35" max="35" width="41.54296875" customWidth="1"/>
    <col min="36" max="36" width="39" customWidth="1"/>
    <col min="37" max="37" width="41.453125" customWidth="1"/>
    <col min="38" max="38" width="43.453125" customWidth="1"/>
    <col min="39" max="39" width="30.54296875" customWidth="1"/>
    <col min="40" max="40" width="14.81640625" customWidth="1"/>
    <col min="41" max="41" width="31.1796875" customWidth="1"/>
    <col min="42" max="42" width="30.54296875" customWidth="1"/>
  </cols>
  <sheetData>
    <row r="1" spans="1:42">
      <c r="A1" s="57" t="s">
        <v>173</v>
      </c>
      <c r="B1" s="57" t="s">
        <v>174</v>
      </c>
      <c r="C1" s="57" t="s">
        <v>169</v>
      </c>
      <c r="D1" s="57" t="s">
        <v>175</v>
      </c>
      <c r="E1" s="57" t="s">
        <v>176</v>
      </c>
      <c r="F1" s="57" t="s">
        <v>177</v>
      </c>
      <c r="G1" s="57" t="s">
        <v>178</v>
      </c>
      <c r="H1" s="57" t="s">
        <v>179</v>
      </c>
      <c r="I1" s="57" t="s">
        <v>91</v>
      </c>
      <c r="J1" s="58" t="s">
        <v>180</v>
      </c>
      <c r="K1" s="57" t="s">
        <v>100</v>
      </c>
      <c r="L1" s="58" t="s">
        <v>181</v>
      </c>
      <c r="M1" s="57" t="s">
        <v>101</v>
      </c>
      <c r="N1" s="58" t="s">
        <v>182</v>
      </c>
      <c r="O1" s="57" t="s">
        <v>29</v>
      </c>
      <c r="P1" s="58" t="s">
        <v>183</v>
      </c>
      <c r="Q1" s="57" t="s">
        <v>13</v>
      </c>
      <c r="R1" s="58" t="s">
        <v>184</v>
      </c>
      <c r="S1" s="58" t="s">
        <v>185</v>
      </c>
      <c r="T1" s="58" t="s">
        <v>186</v>
      </c>
      <c r="U1" s="57" t="s">
        <v>187</v>
      </c>
      <c r="V1" s="58" t="s">
        <v>188</v>
      </c>
      <c r="W1" s="57" t="s">
        <v>189</v>
      </c>
      <c r="X1" s="58" t="s">
        <v>190</v>
      </c>
      <c r="Y1" s="58" t="s">
        <v>191</v>
      </c>
      <c r="Z1" s="57" t="s">
        <v>192</v>
      </c>
      <c r="AA1" s="57" t="s">
        <v>193</v>
      </c>
      <c r="AB1" s="57" t="s">
        <v>194</v>
      </c>
      <c r="AC1" s="58" t="s">
        <v>195</v>
      </c>
      <c r="AD1" s="58" t="s">
        <v>196</v>
      </c>
      <c r="AE1" s="58" t="s">
        <v>197</v>
      </c>
      <c r="AF1" s="58" t="s">
        <v>198</v>
      </c>
      <c r="AG1" s="57" t="s">
        <v>199</v>
      </c>
      <c r="AH1" s="57" t="s">
        <v>200</v>
      </c>
      <c r="AI1" s="58" t="s">
        <v>201</v>
      </c>
      <c r="AJ1" s="58" t="s">
        <v>202</v>
      </c>
      <c r="AK1" s="58" t="s">
        <v>203</v>
      </c>
      <c r="AL1" s="58" t="s">
        <v>204</v>
      </c>
      <c r="AM1" s="58" t="s">
        <v>205</v>
      </c>
      <c r="AN1" s="59"/>
      <c r="AO1" s="58" t="s">
        <v>206</v>
      </c>
      <c r="AP1" s="58" t="s">
        <v>207</v>
      </c>
    </row>
    <row r="2" spans="1:42">
      <c r="A2" s="60" t="s">
        <v>208</v>
      </c>
      <c r="B2" s="60" t="s">
        <v>209</v>
      </c>
      <c r="C2" s="61" t="s">
        <v>210</v>
      </c>
      <c r="D2" s="62">
        <v>19100</v>
      </c>
      <c r="E2" s="63">
        <v>7.51E-2</v>
      </c>
      <c r="F2" s="60" t="s">
        <v>143</v>
      </c>
      <c r="G2" s="60" t="s">
        <v>153</v>
      </c>
      <c r="H2" s="64" t="s">
        <v>160</v>
      </c>
      <c r="I2" s="65">
        <v>0</v>
      </c>
      <c r="J2" s="66">
        <v>-0.21890244</v>
      </c>
      <c r="K2" s="67">
        <v>2</v>
      </c>
      <c r="L2" s="68">
        <v>0.30980173999999999</v>
      </c>
      <c r="M2" s="69">
        <v>3</v>
      </c>
      <c r="N2" s="66">
        <v>0.43840075000000001</v>
      </c>
      <c r="O2" s="69">
        <v>3</v>
      </c>
      <c r="P2" s="70">
        <v>0.45151613557928899</v>
      </c>
      <c r="Q2" s="69">
        <v>3</v>
      </c>
      <c r="R2" s="66">
        <v>0.40903219899999999</v>
      </c>
      <c r="S2" s="71">
        <f>SUM(I2:R2)</f>
        <v>12.38984838457929</v>
      </c>
      <c r="T2" s="71">
        <v>1.3898483845792891</v>
      </c>
      <c r="U2" s="72">
        <f t="shared" ref="U2:U15" si="0">SUM(I2,K2,M2,O2,Q2)</f>
        <v>11</v>
      </c>
      <c r="V2" s="71">
        <f>W2-T2</f>
        <v>14.677451615420711</v>
      </c>
      <c r="W2" s="73">
        <f>IF(F2="Actor",[1]LISTAS!$B$51,IF(F2="Actriz",[1]LISTAS!$B$52,IF(F2="Alpha Partner",[1]LISTAS!$B$53,IF(F2="Blogger",[1]LISTAS!$B$54,IF(F2="Conductor",[1]LISTAS!$B$55,IF(F2="Fotógrafo",[1]LISTAS!$B$56,IF(F2="Futbolista",[1]LISTAS!$B$57,IF(F2="Influencer",[1]LISTAS!$B$58,IF(F2="Locutor",[1]LISTAS!$B$59,IF(F2="Modelo",[1]LISTAS!$B$60,IF(F2="Músico",[1]LISTAS!$B$61,IF(F2="Periodista",[1]LISTAS!$B$62,IF(F2="Youtuber",[1]LISTAS!$B$63,0)))))))))))))</f>
        <v>16.067299999999999</v>
      </c>
      <c r="X2" s="74">
        <f>W2+T2</f>
        <v>17.457148384579288</v>
      </c>
      <c r="Y2" s="73">
        <f>IF(G2="Actor",[1]LISTAS!$B$18,IF(G2="Conductor de TV",[1]LISTAS!#REF!,IF(G2="Deportista",[1]LISTAS!$B$19,IF(G2="Estilo de Vida",[1]LISTAS!$B$20,IF(G2="Fitness",[1]LISTAS!$B$21,IF(G2="Fotógrafo",[1]LISTAS!$B$22,IF(G2="Futbolista",[1]LISTAS!$B$23,IF(G2="Gamer",[1]LISTAS!$B$24,IF(G2="Locutor",[1]LISTAS!$B$25,IF(G2="Mascota",[1]LISTAS!$B$26,IF(G2="Música",[1]LISTAS!$B$27,IF(G2="Periodista",[1]LISTAS!#REF!,IF(G2="Runner",[1]LISTAS!$B$28,IF(G2="Tecnología",[1]LISTAS!$B$29,IF(G2="Autos",[1]LISTAS!$B$30,IF(G2="Coach",[1]LISTAS!$B$31,IF(G2="Deporte",[1]LISTAS!$B$32,IF(G2="Deporte Extremo",[1]LISTAS!$B$33,IF(G2="Espectáculos",[1]LISTAS!$B$34,IF(G2="Moda",[1]LISTAS!$B$35,IF(G2="Filosofía de Vida",[1]LISTAS!$B$36,IF(G2="Futbol",[1]LISTAS!$B$37,IF(G2="Mommy",[1]LISTAS!$B$38,IF(G2="Skateboard",[1]LISTAS!$B$39,IF(G2="Viajes",[1]LISTAS!$B$40,0)))))))))))))))))))))))))</f>
        <v>15.718999999999999</v>
      </c>
      <c r="Z2" s="64">
        <f>IF(H2="Actor",[1]LISTAS!$B$18,IF(H2="Conductor de TV",[1]LISTAS!#REF!,IF(H2="Deportista",[1]LISTAS!$B$19,IF(H2="Estilo de Vida",[1]LISTAS!$B$20,IF(H2="Fitness",[1]LISTAS!$B$21,IF(H2="Fotógrafo",[1]LISTAS!$B$22,IF(H2="Futbolista",[1]LISTAS!$B$23,IF(H2="Gamer",[1]LISTAS!$B$24,IF(H2="Locutor",[1]LISTAS!$B$25,IF(H2="Mascota",[1]LISTAS!$B$26,IF(H2="Música",[1]LISTAS!$B$27,IF(H2="Periodista",[1]LISTAS!#REF!,IF(H2="Runner",[1]LISTAS!$B$28,IF(H2="Tecnología",[1]LISTAS!$B$29,IF(H2="Autos",[1]LISTAS!$B$30,IF(H2="Coach",[1]LISTAS!$B$31,IF(H2="Deporte",[1]LISTAS!$B$32,IF(H2="Deporte Extremo",[1]LISTAS!$B$33,IF(H2="Espectáculos",[1]LISTAS!$B$34,IF(H2="Moda",[1]LISTAS!$B$35,IF(H2="Filosofía de Vida",[1]LISTAS!$B$36,IF(H2="Futbol",[1]LISTAS!$B$37,IF(H2="Mommy",[1]LISTAS!$B$38,IF(H2="Skateboard",[1]LISTAS!$B$39,IF(H2="Viajes",[1]LISTAS!$B$40,0)))))))))))))))))))))))))</f>
        <v>0</v>
      </c>
      <c r="AA2" s="73">
        <f t="shared" ref="AA2:AA33" si="1">AVERAGE(W2:Z2)</f>
        <v>12.310862096144822</v>
      </c>
      <c r="AB2" s="73">
        <f t="shared" ref="AB2:AB33" si="2">MAX(W2:Z2)</f>
        <v>17.457148384579288</v>
      </c>
      <c r="AC2" s="74">
        <f>X2</f>
        <v>17.457148384579288</v>
      </c>
      <c r="AD2" s="74">
        <f t="shared" ref="AD2:AD33" si="3">AC2+T2</f>
        <v>18.846996769158576</v>
      </c>
      <c r="AE2" s="75">
        <f>IF(AND(AC2&gt;=[1]LISTAS!$E$30,AC2&lt;=[1]LISTAS!$F$30),[1]LISTAS!$G$30,IF(AND(AC2&gt;=[1]LISTAS!$E$29,AC2&lt;=[1]LISTAS!$F$29),[1]LISTAS!$G$29,IF(AND(AC2&gt;=[1]LISTAS!$E$28,AC2&lt;=[1]LISTAS!$F$28),[1]LISTAS!$G$28,IF(AND(AC2&gt;=[1]LISTAS!$E$27,AC2&lt;=[1]LISTAS!$F$27),[1]LISTAS!$G$27,IF(AND(AC2&gt;=[1]LISTAS!$E$26,AC2&lt;=[1]LISTAS!$F$26),[1]LISTAS!$G$26,0)))))</f>
        <v>0.95</v>
      </c>
      <c r="AF2" s="76" t="s">
        <v>108</v>
      </c>
      <c r="AG2" s="76">
        <f>IF(AND(W2&gt;=[1]LISTAS!$E$30,W2&lt;=[1]LISTAS!$F$30),[1]LISTAS!$G$30,IF(AND(W2&gt;=[1]LISTAS!$E$29,W2&lt;=[1]LISTAS!$F$29),[1]LISTAS!$G$29,IF(AND(W2&gt;=[1]LISTAS!$E$28,W2&lt;=[1]LISTAS!$F$28),[1]LISTAS!$G$28,IF(AND(W2&gt;=[1]LISTAS!$E$27,W2&lt;=[1]LISTAS!$F$27),[1]LISTAS!$G$27,IF(AND(W2&gt;=[1]LISTAS!$E$26,W2&lt;=[1]LISTAS!$F$26),[1]LISTAS!$G$26,0)))))</f>
        <v>0.95</v>
      </c>
      <c r="AH2" s="76" t="str">
        <f>IF(AND(W2&gt;=[1]LISTAS!$E$30,W2&lt;=[1]LISTAS!$F$30),[1]LISTAS!$D$30,IF(AND(W2&gt;=[1]LISTAS!$E$29,W2&lt;=[1]LISTAS!$F$29),[1]LISTAS!$D$29,IF(AND(W2&gt;=[1]LISTAS!$E$28,W2&lt;=[1]LISTAS!$F$28),[1]LISTAS!$D$28,IF(AND(W2&gt;=[1]LISTAS!$E$27,W2&lt;=[1]LISTAS!$F$27),[1]LISTAS!$D$27,IF(AND(W2&gt;=[1]LISTAS!$E$26,W2&lt;=[1]LISTAS!$F$26),[1]LISTAS!$D$26,0)))))</f>
        <v>A</v>
      </c>
      <c r="AI2" s="76" t="s">
        <v>108</v>
      </c>
      <c r="AJ2" s="76">
        <f>IF(AND(AD2&gt;=[1]LISTAS!$E$30,AD2&lt;=[1]LISTAS!$F$30),[1]LISTAS!$G$30,IF(AND(AD2&gt;=[1]LISTAS!$E$29,AD2&lt;=[1]LISTAS!$F$29),[1]LISTAS!$G$29,IF(AND(AD2&gt;=[1]LISTAS!$E$28,AD2&lt;=[1]LISTAS!$F$28),[1]LISTAS!$G$28,IF(AND(AD2&gt;=[1]LISTAS!$E$27,AD2&lt;=[1]LISTAS!$F$27),[1]LISTAS!$G$27,IF(AND(AD2&gt;=[1]LISTAS!$E$26,AD2&lt;=[1]LISTAS!$F$26),[1]LISTAS!$G$26,0)))))</f>
        <v>0.95</v>
      </c>
      <c r="AK2" s="76" t="str">
        <f>IF(AND(AD2&gt;=[1]LISTAS!$E$30,AD2&lt;=[1]LISTAS!$F$30),[1]LISTAS!$D$30,IF(AND(AD2&gt;=[1]LISTAS!$E$29,AD2&lt;=[1]LISTAS!$F$29),[1]LISTAS!$D$29,IF(AND(AD2&gt;=[1]LISTAS!$E$28,AD2&lt;=[1]LISTAS!$F$28),[1]LISTAS!$D$28,IF(AND(AD2&gt;=[1]LISTAS!$E$27,AD2&lt;=[1]LISTAS!$F$27),[1]LISTAS!$D$27,IF(AND(AD2&gt;=[1]LISTAS!$E$26,AD2&lt;=[1]LISTAS!$F$26),[1]LISTAS!$D$26,0)))))</f>
        <v>A</v>
      </c>
      <c r="AL2" s="77" t="str">
        <f>IF(AI2=AK2,"SE MANTUVO","ACTUALIZAR")</f>
        <v>SE MANTUVO</v>
      </c>
      <c r="AM2" s="78" t="s">
        <v>211</v>
      </c>
      <c r="AN2" s="78"/>
      <c r="AO2" s="79">
        <v>0.97</v>
      </c>
      <c r="AP2" s="79">
        <v>0.94</v>
      </c>
    </row>
    <row r="3" spans="1:42">
      <c r="A3" s="60" t="s">
        <v>208</v>
      </c>
      <c r="B3" s="60" t="s">
        <v>209</v>
      </c>
      <c r="C3" s="61" t="s">
        <v>212</v>
      </c>
      <c r="D3" s="62">
        <v>5189</v>
      </c>
      <c r="E3" s="63">
        <v>1.7899999999999999E-2</v>
      </c>
      <c r="F3" s="60" t="s">
        <v>143</v>
      </c>
      <c r="G3" s="60" t="s">
        <v>91</v>
      </c>
      <c r="H3" s="64" t="s">
        <v>162</v>
      </c>
      <c r="I3" s="64">
        <v>3</v>
      </c>
      <c r="J3" s="70">
        <v>0.40784343000000001</v>
      </c>
      <c r="K3" s="67">
        <v>2</v>
      </c>
      <c r="L3" s="66">
        <v>0.41830232899999997</v>
      </c>
      <c r="M3" s="69">
        <v>3</v>
      </c>
      <c r="N3" s="66">
        <v>0.41176593</v>
      </c>
      <c r="O3" s="67">
        <v>2</v>
      </c>
      <c r="P3" s="66">
        <v>0.42750285915272601</v>
      </c>
      <c r="Q3" s="69">
        <v>3</v>
      </c>
      <c r="R3" s="66">
        <v>0.40784343000000001</v>
      </c>
      <c r="S3" s="71">
        <f t="shared" ref="S3:S66" si="4">SUM(I3:R3)</f>
        <v>15.073257978152725</v>
      </c>
      <c r="T3" s="71">
        <v>2.0732579781527258</v>
      </c>
      <c r="U3" s="72">
        <f t="shared" si="0"/>
        <v>13</v>
      </c>
      <c r="V3" s="71">
        <f t="shared" ref="V3:V66" si="5">W3-T3</f>
        <v>13.994042021847275</v>
      </c>
      <c r="W3" s="73">
        <f>IF(F3="Actor",[1]LISTAS!$B$51,IF(F3="Actriz",[1]LISTAS!$B$52,IF(F3="Alpha Partner",[1]LISTAS!$B$53,IF(F3="Blogger",[1]LISTAS!$B$54,IF(F3="Conductor",[1]LISTAS!$B$55,IF(F3="Fotógrafo",[1]LISTAS!$B$56,IF(F3="Futbolista",[1]LISTAS!$B$57,IF(F3="Influencer",[1]LISTAS!$B$58,IF(F3="Locutor",[1]LISTAS!$B$59,IF(F3="Modelo",[1]LISTAS!$B$60,IF(F3="Músico",[1]LISTAS!$B$61,IF(F3="Periodista",[1]LISTAS!$B$62,IF(F3="Youtuber",[1]LISTAS!$B$63,0)))))))))))))</f>
        <v>16.067299999999999</v>
      </c>
      <c r="X3" s="74">
        <f t="shared" ref="X3:X66" si="6">W3+T3</f>
        <v>18.140557978152724</v>
      </c>
      <c r="Y3" s="73">
        <f>IF(G3="Actor",[1]LISTAS!$B$18,IF(G3="Conductor de TV",[1]LISTAS!#REF!,IF(G3="Deportista",[1]LISTAS!$B$19,IF(G3="Estilo de Vida",[1]LISTAS!$B$20,IF(G3="Fitness",[1]LISTAS!$B$21,IF(G3="Fotógrafo",[1]LISTAS!$B$22,IF(G3="Futbolista",[1]LISTAS!$B$23,IF(G3="Gamer",[1]LISTAS!$B$24,IF(G3="Locutor",[1]LISTAS!$B$25,IF(G3="Mascota",[1]LISTAS!$B$26,IF(G3="Música",[1]LISTAS!$B$27,IF(G3="Periodista",[1]LISTAS!#REF!,IF(G3="Runner",[1]LISTAS!$B$28,IF(G3="Tecnología",[1]LISTAS!$B$29,IF(G3="Autos",[1]LISTAS!$B$30,IF(G3="Coach",[1]LISTAS!$B$31,IF(G3="Deporte",[1]LISTAS!$B$32,IF(G3="Deporte Extremo",[1]LISTAS!$B$33,IF(G3="Espectáculos",[1]LISTAS!$B$34,IF(G3="Moda",[1]LISTAS!$B$35,IF(G3="Filosofía de Vida",[1]LISTAS!$B$36,IF(G3="Futbol",[1]LISTAS!$B$37,IF(G3="Mommy",[1]LISTAS!$B$38,IF(G3="Skateboard",[1]LISTAS!$B$39,IF(G3="Viajes",[1]LISTAS!$B$40,0)))))))))))))))))))))))))</f>
        <v>31.38721</v>
      </c>
      <c r="Z3" s="64">
        <f>IF(H3="Actor",[1]LISTAS!$B$18,IF(H3="Conductor de TV",[1]LISTAS!#REF!,IF(H3="Deportista",[1]LISTAS!$B$19,IF(H3="Estilo de Vida",[1]LISTAS!$B$20,IF(H3="Fitness",[1]LISTAS!$B$21,IF(H3="Fotógrafo",[1]LISTAS!$B$22,IF(H3="Futbolista",[1]LISTAS!$B$23,IF(H3="Gamer",[1]LISTAS!$B$24,IF(H3="Locutor",[1]LISTAS!$B$25,IF(H3="Mascota",[1]LISTAS!$B$26,IF(H3="Música",[1]LISTAS!$B$27,IF(H3="Periodista",[1]LISTAS!#REF!,IF(H3="Runner",[1]LISTAS!$B$28,IF(H3="Tecnología",[1]LISTAS!$B$29,IF(H3="Autos",[1]LISTAS!$B$30,IF(H3="Coach",[1]LISTAS!$B$31,IF(H3="Deporte",[1]LISTAS!$B$32,IF(H3="Deporte Extremo",[1]LISTAS!$B$33,IF(H3="Espectáculos",[1]LISTAS!$B$34,IF(H3="Moda",[1]LISTAS!$B$35,IF(H3="Filosofía de Vida",[1]LISTAS!$B$36,IF(H3="Futbol",[1]LISTAS!$B$37,IF(H3="Mommy",[1]LISTAS!$B$38,IF(H3="Skateboard",[1]LISTAS!$B$39,IF(H3="Viajes",[1]LISTAS!$B$40,0)))))))))))))))))))))))))</f>
        <v>0</v>
      </c>
      <c r="AA3" s="73">
        <f t="shared" si="1"/>
        <v>16.398766994538182</v>
      </c>
      <c r="AB3" s="73">
        <f t="shared" si="2"/>
        <v>31.38721</v>
      </c>
      <c r="AC3" s="74">
        <f>X3</f>
        <v>18.140557978152724</v>
      </c>
      <c r="AD3" s="74">
        <f t="shared" si="3"/>
        <v>20.213815956305449</v>
      </c>
      <c r="AE3" s="75">
        <f>IF(AND(AC3&gt;=[1]LISTAS!$E$30,AC3&lt;=[1]LISTAS!$F$30),[1]LISTAS!$G$30,IF(AND(AC3&gt;=[1]LISTAS!$E$29,AC3&lt;=[1]LISTAS!$F$29),[1]LISTAS!$G$29,IF(AND(AC3&gt;=[1]LISTAS!$E$28,AC3&lt;=[1]LISTAS!$F$28),[1]LISTAS!$G$28,IF(AND(AC3&gt;=[1]LISTAS!$E$27,AC3&lt;=[1]LISTAS!$F$27),[1]LISTAS!$G$27,IF(AND(AC3&gt;=[1]LISTAS!$E$26,AC3&lt;=[1]LISTAS!$F$26),[1]LISTAS!$G$26,0)))))</f>
        <v>0.95</v>
      </c>
      <c r="AF3" s="75" t="s">
        <v>108</v>
      </c>
      <c r="AG3" s="76">
        <f>IF(AND(W3&gt;=[1]LISTAS!$E$30,W3&lt;=[1]LISTAS!$F$30),[1]LISTAS!$G$30,IF(AND(W3&gt;=[1]LISTAS!$E$29,W3&lt;=[1]LISTAS!$F$29),[1]LISTAS!$G$29,IF(AND(W3&gt;=[1]LISTAS!$E$28,W3&lt;=[1]LISTAS!$F$28),[1]LISTAS!$G$28,IF(AND(W3&gt;=[1]LISTAS!$E$27,W3&lt;=[1]LISTAS!$F$27),[1]LISTAS!$G$27,IF(AND(W3&gt;=[1]LISTAS!$E$26,W3&lt;=[1]LISTAS!$F$26),[1]LISTAS!$G$26,0)))))</f>
        <v>0.95</v>
      </c>
      <c r="AH3" s="76" t="str">
        <f>IF(AND(W3&gt;=[1]LISTAS!$E$30,W3&lt;=[1]LISTAS!$F$30),[1]LISTAS!$D$30,IF(AND(W3&gt;=[1]LISTAS!$E$29,W3&lt;=[1]LISTAS!$F$29),[1]LISTAS!$D$29,IF(AND(W3&gt;=[1]LISTAS!$E$28,W3&lt;=[1]LISTAS!$F$28),[1]LISTAS!$D$28,IF(AND(W3&gt;=[1]LISTAS!$E$27,W3&lt;=[1]LISTAS!$F$27),[1]LISTAS!$D$27,IF(AND(W3&gt;=[1]LISTAS!$E$26,W3&lt;=[1]LISTAS!$F$26),[1]LISTAS!$D$26,0)))))</f>
        <v>A</v>
      </c>
      <c r="AI3" s="76" t="s">
        <v>114</v>
      </c>
      <c r="AJ3" s="76">
        <f>IF(AND(AD3&gt;=[1]LISTAS!$E$30,AD3&lt;=[1]LISTAS!$F$30),[1]LISTAS!$G$30,IF(AND(AD3&gt;=[1]LISTAS!$E$29,AD3&lt;=[1]LISTAS!$F$29),[1]LISTAS!$G$29,IF(AND(AD3&gt;=[1]LISTAS!$E$28,AD3&lt;=[1]LISTAS!$F$28),[1]LISTAS!$G$28,IF(AND(AD3&gt;=[1]LISTAS!$E$27,AD3&lt;=[1]LISTAS!$F$27),[1]LISTAS!$G$27,IF(AND(AD3&gt;=[1]LISTAS!$E$26,AD3&lt;=[1]LISTAS!$F$26),[1]LISTAS!$G$26,0)))))</f>
        <v>0.95</v>
      </c>
      <c r="AK3" s="76" t="str">
        <f>IF(AND(AD3&gt;=[1]LISTAS!$E$30,AD3&lt;=[1]LISTAS!$F$30),[1]LISTAS!$D$30,IF(AND(AD3&gt;=[1]LISTAS!$E$29,AD3&lt;=[1]LISTAS!$F$29),[1]LISTAS!$D$29,IF(AND(AD3&gt;=[1]LISTAS!$E$28,AD3&lt;=[1]LISTAS!$F$28),[1]LISTAS!$D$28,IF(AND(AD3&gt;=[1]LISTAS!$E$27,AD3&lt;=[1]LISTAS!$F$27),[1]LISTAS!$D$27,IF(AND(AD3&gt;=[1]LISTAS!$E$26,AD3&lt;=[1]LISTAS!$F$26),[1]LISTAS!$D$26,0)))))</f>
        <v>A</v>
      </c>
      <c r="AL3" s="80" t="s">
        <v>213</v>
      </c>
      <c r="AM3" s="78" t="s">
        <v>211</v>
      </c>
      <c r="AN3" s="78"/>
      <c r="AO3" s="79">
        <v>0.97</v>
      </c>
      <c r="AP3" s="79">
        <v>0.94</v>
      </c>
    </row>
    <row r="4" spans="1:42">
      <c r="A4" s="60" t="s">
        <v>208</v>
      </c>
      <c r="B4" s="60" t="s">
        <v>209</v>
      </c>
      <c r="C4" s="61" t="s">
        <v>214</v>
      </c>
      <c r="D4" s="62">
        <v>26900</v>
      </c>
      <c r="E4" s="63">
        <v>3.6600000000000001E-2</v>
      </c>
      <c r="F4" s="60" t="s">
        <v>169</v>
      </c>
      <c r="G4" s="60" t="s">
        <v>153</v>
      </c>
      <c r="H4" s="72" t="s">
        <v>156</v>
      </c>
      <c r="I4" s="65">
        <v>0</v>
      </c>
      <c r="J4" s="66">
        <v>-0.10372458</v>
      </c>
      <c r="K4" s="67">
        <v>2</v>
      </c>
      <c r="L4" s="68">
        <v>0.31754728999999998</v>
      </c>
      <c r="M4" s="69">
        <v>3</v>
      </c>
      <c r="N4" s="66">
        <v>0.40001023000000002</v>
      </c>
      <c r="O4" s="81">
        <v>4</v>
      </c>
      <c r="P4" s="70">
        <v>0.43972534318810103</v>
      </c>
      <c r="Q4" s="69">
        <v>3</v>
      </c>
      <c r="R4" s="66">
        <v>0.41954356999999998</v>
      </c>
      <c r="S4" s="71">
        <f t="shared" si="4"/>
        <v>13.473101853188103</v>
      </c>
      <c r="T4" s="71">
        <v>1.4731018531880999</v>
      </c>
      <c r="U4" s="72">
        <f>SUM(I4,K4,M4,O4,Q4)</f>
        <v>12</v>
      </c>
      <c r="V4" s="71">
        <f t="shared" si="5"/>
        <v>11.313398146811901</v>
      </c>
      <c r="W4" s="73">
        <f>IF(F4="Actor",[1]LISTAS!$B$51,IF(F4="Actriz",[1]LISTAS!$B$52,IF(F4="Alpha Partner",[1]LISTAS!$B$53,IF(F4="Blogger",[1]LISTAS!$B$54,IF(F4="Conductor",[1]LISTAS!$B$55,IF(F4="Fotógrafo",[1]LISTAS!$B$56,IF(F4="Futbolista",[1]LISTAS!$B$57,IF(F4="Influencer",[1]LISTAS!$B$58,IF(F4="Locutor",[1]LISTAS!$B$59,IF(F4="Modelo",[1]LISTAS!$B$60,IF(F4="Músico",[1]LISTAS!$B$61,IF(F4="Periodista",[1]LISTAS!$B$62,IF(F4="Youtuber",[1]LISTAS!$B$63,0)))))))))))))</f>
        <v>12.7865</v>
      </c>
      <c r="X4" s="74">
        <f t="shared" si="6"/>
        <v>14.2596018531881</v>
      </c>
      <c r="Y4" s="73">
        <f>IF(G4="Actor",[1]LISTAS!$B$18,IF(G4="Conductor de TV",[1]LISTAS!#REF!,IF(G4="Deportista",[1]LISTAS!$B$19,IF(G4="Estilo de Vida",[1]LISTAS!$B$20,IF(G4="Fitness",[1]LISTAS!$B$21,IF(G4="Fotógrafo",[1]LISTAS!$B$22,IF(G4="Futbolista",[1]LISTAS!$B$23,IF(G4="Gamer",[1]LISTAS!$B$24,IF(G4="Locutor",[1]LISTAS!$B$25,IF(G4="Mascota",[1]LISTAS!$B$26,IF(G4="Música",[1]LISTAS!$B$27,IF(G4="Periodista",[1]LISTAS!#REF!,IF(G4="Runner",[1]LISTAS!$B$28,IF(G4="Tecnología",[1]LISTAS!$B$29,IF(G4="Autos",[1]LISTAS!$B$30,IF(G4="Coach",[1]LISTAS!$B$31,IF(G4="Deporte",[1]LISTAS!$B$32,IF(G4="Deporte Extremo",[1]LISTAS!$B$33,IF(G4="Espectáculos",[1]LISTAS!$B$34,IF(G4="Moda",[1]LISTAS!$B$35,IF(G4="Filosofía de Vida",[1]LISTAS!$B$36,IF(G4="Futbol",[1]LISTAS!$B$37,IF(G4="Mommy",[1]LISTAS!$B$38,IF(G4="Skateboard",[1]LISTAS!$B$39,IF(G4="Viajes",[1]LISTAS!$B$40,0)))))))))))))))))))))))))</f>
        <v>15.718999999999999</v>
      </c>
      <c r="Z4" s="73">
        <f>IF(H4="Actor",[1]LISTAS!$B$18,IF(H4="Conductor de TV",[1]LISTAS!#REF!,IF(H4="Deportista",[1]LISTAS!$B$19,IF(H4="Estilo de Vida",[1]LISTAS!$B$20,IF(H4="Fitness",[1]LISTAS!$B$21,IF(H4="Fotógrafo",[1]LISTAS!$B$22,IF(H4="Futbolista",[1]LISTAS!$B$23,IF(H4="Gamer",[1]LISTAS!$B$24,IF(H4="Locutor",[1]LISTAS!$B$25,IF(H4="Mascota",[1]LISTAS!$B$26,IF(H4="Música",[1]LISTAS!$B$27,IF(H4="Periodista",[1]LISTAS!#REF!,IF(H4="Runner",[1]LISTAS!$B$28,IF(H4="Tecnología",[1]LISTAS!$B$29,IF(H4="Autos",[1]LISTAS!$B$30,IF(H4="Coach",[1]LISTAS!$B$31,IF(H4="Deporte",[1]LISTAS!$B$32,IF(H4="Deporte Extremo",[1]LISTAS!$B$33,IF(H4="Espectáculos",[1]LISTAS!$B$34,IF(H4="Moda",[1]LISTAS!$B$35,IF(H4="Filosofía de Vida",[1]LISTAS!$B$36,IF(H4="Futbol",[1]LISTAS!$B$37,IF(H4="Mommy",[1]LISTAS!$B$38,IF(H4="Skateboard",[1]LISTAS!$B$39,IF(H4="Viajes",[1]LISTAS!$B$40,0)))))))))))))))))))))))))</f>
        <v>13.280900000000001</v>
      </c>
      <c r="AA4" s="73">
        <f t="shared" si="1"/>
        <v>14.011500463297025</v>
      </c>
      <c r="AB4" s="73">
        <f t="shared" si="2"/>
        <v>15.718999999999999</v>
      </c>
      <c r="AC4" s="74">
        <f>X4+1.8731018531881</f>
        <v>16.132703706376201</v>
      </c>
      <c r="AD4" s="74">
        <f t="shared" si="3"/>
        <v>17.605805559564303</v>
      </c>
      <c r="AE4" s="75">
        <f>IF(AND(AC4&gt;=[1]LISTAS!$E$30,AC4&lt;=[1]LISTAS!$F$30),[1]LISTAS!$G$30,IF(AND(AC4&gt;=[1]LISTAS!$E$29,AC4&lt;=[1]LISTAS!$F$29),[1]LISTAS!$G$29,IF(AND(AC4&gt;=[1]LISTAS!$E$28,AC4&lt;=[1]LISTAS!$F$28),[1]LISTAS!$G$28,IF(AND(AC4&gt;=[1]LISTAS!$E$27,AC4&lt;=[1]LISTAS!$F$27),[1]LISTAS!$G$27,IF(AND(AC4&gt;=[1]LISTAS!$E$26,AC4&lt;=[1]LISTAS!$F$26),[1]LISTAS!$G$26,0)))))</f>
        <v>0.95</v>
      </c>
      <c r="AF4" s="82" t="s">
        <v>127</v>
      </c>
      <c r="AG4" s="83">
        <f>IF(AND(W4&gt;=[1]LISTAS!$E$30,W4&lt;=[1]LISTAS!$F$30),[1]LISTAS!$G$30,IF(AND(W4&gt;=[1]LISTAS!$E$29,W4&lt;=[1]LISTAS!$F$29),[1]LISTAS!$G$29,IF(AND(W4&gt;=[1]LISTAS!$E$28,W4&lt;=[1]LISTAS!$F$28),[1]LISTAS!$G$28,IF(AND(W4&gt;=[1]LISTAS!$E$27,W4&lt;=[1]LISTAS!$F$27),[1]LISTAS!$G$27,IF(AND(W4&gt;=[1]LISTAS!$E$26,W4&lt;=[1]LISTAS!$F$26),[1]LISTAS!$G$26,0)))))</f>
        <v>0.9</v>
      </c>
      <c r="AH4" s="83" t="str">
        <f>IF(AND(W4&gt;=[1]LISTAS!$E$30,W4&lt;=[1]LISTAS!$F$30),[1]LISTAS!$D$30,IF(AND(W4&gt;=[1]LISTAS!$E$29,W4&lt;=[1]LISTAS!$F$29),[1]LISTAS!$D$29,IF(AND(W4&gt;=[1]LISTAS!$E$28,W4&lt;=[1]LISTAS!$F$28),[1]LISTAS!$D$28,IF(AND(W4&gt;=[1]LISTAS!$E$27,W4&lt;=[1]LISTAS!$F$27),[1]LISTAS!$D$27,IF(AND(W4&gt;=[1]LISTAS!$E$26,W4&lt;=[1]LISTAS!$F$26),[1]LISTAS!$D$26,0)))))</f>
        <v>B</v>
      </c>
      <c r="AI4" s="76" t="s">
        <v>108</v>
      </c>
      <c r="AJ4" s="76">
        <f>IF(AND(AD4&gt;=[1]LISTAS!$E$30,AD4&lt;=[1]LISTAS!$F$30),[1]LISTAS!$G$30,IF(AND(AD4&gt;=[1]LISTAS!$E$29,AD4&lt;=[1]LISTAS!$F$29),[1]LISTAS!$G$29,IF(AND(AD4&gt;=[1]LISTAS!$E$28,AD4&lt;=[1]LISTAS!$F$28),[1]LISTAS!$G$28,IF(AND(AD4&gt;=[1]LISTAS!$E$27,AD4&lt;=[1]LISTAS!$F$27),[1]LISTAS!$G$27,IF(AND(AD4&gt;=[1]LISTAS!$E$26,AD4&lt;=[1]LISTAS!$F$26),[1]LISTAS!$G$26,0)))))</f>
        <v>0.95</v>
      </c>
      <c r="AK4" s="76" t="str">
        <f>IF(AND(AD4&gt;=[1]LISTAS!$E$30,AD4&lt;=[1]LISTAS!$F$30),[1]LISTAS!$D$30,IF(AND(AD4&gt;=[1]LISTAS!$E$29,AD4&lt;=[1]LISTAS!$F$29),[1]LISTAS!$D$29,IF(AND(AD4&gt;=[1]LISTAS!$E$28,AD4&lt;=[1]LISTAS!$F$28),[1]LISTAS!$D$28,IF(AND(AD4&gt;=[1]LISTAS!$E$27,AD4&lt;=[1]LISTAS!$F$27),[1]LISTAS!$D$27,IF(AND(AD4&gt;=[1]LISTAS!$E$26,AD4&lt;=[1]LISTAS!$F$26),[1]LISTAS!$D$26,0)))))</f>
        <v>A</v>
      </c>
      <c r="AL4" s="77" t="str">
        <f>IF(AI4=AK4,"SE MANTUVO","ACTUALIZAR")</f>
        <v>SE MANTUVO</v>
      </c>
      <c r="AM4" s="83" t="s">
        <v>108</v>
      </c>
      <c r="AN4" s="78"/>
      <c r="AO4" s="79">
        <v>0.97</v>
      </c>
      <c r="AP4" s="79">
        <v>0.94</v>
      </c>
    </row>
    <row r="5" spans="1:42">
      <c r="A5" s="60" t="s">
        <v>208</v>
      </c>
      <c r="B5" s="60" t="s">
        <v>209</v>
      </c>
      <c r="C5" s="61" t="s">
        <v>215</v>
      </c>
      <c r="D5" s="62">
        <v>20800</v>
      </c>
      <c r="E5" s="63">
        <v>4.24E-2</v>
      </c>
      <c r="F5" s="60" t="s">
        <v>143</v>
      </c>
      <c r="G5" s="60" t="s">
        <v>126</v>
      </c>
      <c r="H5" s="72" t="s">
        <v>159</v>
      </c>
      <c r="I5" s="65">
        <v>0</v>
      </c>
      <c r="J5" s="66">
        <v>-0.22753729</v>
      </c>
      <c r="K5" s="67">
        <v>2</v>
      </c>
      <c r="L5" s="66">
        <v>-0.25918363300000002</v>
      </c>
      <c r="M5" s="69">
        <v>3</v>
      </c>
      <c r="N5" s="66">
        <v>0.42890012</v>
      </c>
      <c r="O5" s="67">
        <v>2</v>
      </c>
      <c r="P5" s="66">
        <v>0.41221809665498499</v>
      </c>
      <c r="Q5" s="69">
        <v>3</v>
      </c>
      <c r="R5" s="66">
        <v>0.39435503</v>
      </c>
      <c r="S5" s="71">
        <f t="shared" si="4"/>
        <v>10.748752323654983</v>
      </c>
      <c r="T5" s="71">
        <v>0.7487523236549849</v>
      </c>
      <c r="U5" s="72">
        <f t="shared" si="0"/>
        <v>10</v>
      </c>
      <c r="V5" s="71">
        <f t="shared" si="5"/>
        <v>15.318547676345014</v>
      </c>
      <c r="W5" s="73">
        <f>IF(F5="Actor",[1]LISTAS!$B$51,IF(F5="Actriz",[1]LISTAS!$B$52,IF(F5="Alpha Partner",[1]LISTAS!$B$53,IF(F5="Blogger",[1]LISTAS!$B$54,IF(F5="Conductor",[1]LISTAS!$B$55,IF(F5="Fotógrafo",[1]LISTAS!$B$56,IF(F5="Futbolista",[1]LISTAS!$B$57,IF(F5="Influencer",[1]LISTAS!$B$58,IF(F5="Locutor",[1]LISTAS!$B$59,IF(F5="Modelo",[1]LISTAS!$B$60,IF(F5="Músico",[1]LISTAS!$B$61,IF(F5="Periodista",[1]LISTAS!$B$62,IF(F5="Youtuber",[1]LISTAS!$B$63,0)))))))))))))</f>
        <v>16.067299999999999</v>
      </c>
      <c r="X5" s="74">
        <f t="shared" si="6"/>
        <v>16.816052323654983</v>
      </c>
      <c r="Y5" s="73">
        <f>IF(G5="Actor",[1]LISTAS!$B$18,IF(G5="Conductor de TV",[1]LISTAS!#REF!,IF(G5="Deportista",[1]LISTAS!$B$19,IF(G5="Estilo de Vida",[1]LISTAS!$B$20,IF(G5="Fitness",[1]LISTAS!$B$21,IF(G5="Fotógrafo",[1]LISTAS!$B$22,IF(G5="Futbolista",[1]LISTAS!$B$23,IF(G5="Gamer",[1]LISTAS!$B$24,IF(G5="Locutor",[1]LISTAS!$B$25,IF(G5="Mascota",[1]LISTAS!$B$26,IF(G5="Música",[1]LISTAS!$B$27,IF(G5="Periodista",[1]LISTAS!#REF!,IF(G5="Runner",[1]LISTAS!$B$28,IF(G5="Tecnología",[1]LISTAS!$B$29,IF(G5="Autos",[1]LISTAS!$B$30,IF(G5="Coach",[1]LISTAS!$B$31,IF(G5="Deporte",[1]LISTAS!$B$32,IF(G5="Deporte Extremo",[1]LISTAS!$B$33,IF(G5="Espectáculos",[1]LISTAS!$B$34,IF(G5="Moda",[1]LISTAS!$B$35,IF(G5="Filosofía de Vida",[1]LISTAS!$B$36,IF(G5="Futbol",[1]LISTAS!$B$37,IF(G5="Mommy",[1]LISTAS!$B$38,IF(G5="Skateboard",[1]LISTAS!$B$39,IF(G5="Viajes",[1]LISTAS!$B$40,0)))))))))))))))))))))))))</f>
        <v>18.002144999999999</v>
      </c>
      <c r="Z5" s="73">
        <f>IF(H5="Actor",[1]LISTAS!$B$18,IF(H5="Conductor de TV",[1]LISTAS!#REF!,IF(H5="Deportista",[1]LISTAS!$B$19,IF(H5="Estilo de Vida",[1]LISTAS!$B$20,IF(H5="Fitness",[1]LISTAS!$B$21,IF(H5="Fotógrafo",[1]LISTAS!$B$22,IF(H5="Futbolista",[1]LISTAS!$B$23,IF(H5="Gamer",[1]LISTAS!$B$24,IF(H5="Locutor",[1]LISTAS!$B$25,IF(H5="Mascota",[1]LISTAS!$B$26,IF(H5="Música",[1]LISTAS!$B$27,IF(H5="Periodista",[1]LISTAS!#REF!,IF(H5="Runner",[1]LISTAS!$B$28,IF(H5="Tecnología",[1]LISTAS!$B$29,IF(H5="Autos",[1]LISTAS!$B$30,IF(H5="Coach",[1]LISTAS!$B$31,IF(H5="Deporte",[1]LISTAS!$B$32,IF(H5="Deporte Extremo",[1]LISTAS!$B$33,IF(H5="Espectáculos",[1]LISTAS!$B$34,IF(H5="Moda",[1]LISTAS!$B$35,IF(H5="Filosofía de Vida",[1]LISTAS!$B$36,IF(H5="Futbol",[1]LISTAS!$B$37,IF(H5="Mommy",[1]LISTAS!$B$38,IF(H5="Skateboard",[1]LISTAS!$B$39,IF(H5="Viajes",[1]LISTAS!$B$40,0)))))))))))))))))))))))))</f>
        <v>11.610099999999999</v>
      </c>
      <c r="AA5" s="73">
        <f t="shared" si="1"/>
        <v>15.623899330913744</v>
      </c>
      <c r="AB5" s="73">
        <f t="shared" si="2"/>
        <v>18.002144999999999</v>
      </c>
      <c r="AC5" s="74">
        <f t="shared" ref="AC5:AC46" si="7">X5</f>
        <v>16.816052323654983</v>
      </c>
      <c r="AD5" s="74">
        <f t="shared" si="3"/>
        <v>17.564804647309966</v>
      </c>
      <c r="AE5" s="75">
        <f>IF(AND(AC5&gt;=[1]LISTAS!$E$30,AC5&lt;=[1]LISTAS!$F$30),[1]LISTAS!$G$30,IF(AND(AC5&gt;=[1]LISTAS!$E$29,AC5&lt;=[1]LISTAS!$F$29),[1]LISTAS!$G$29,IF(AND(AC5&gt;=[1]LISTAS!$E$28,AC5&lt;=[1]LISTAS!$F$28),[1]LISTAS!$G$28,IF(AND(AC5&gt;=[1]LISTAS!$E$27,AC5&lt;=[1]LISTAS!$F$27),[1]LISTAS!$G$27,IF(AND(AC5&gt;=[1]LISTAS!$E$26,AC5&lt;=[1]LISTAS!$F$26),[1]LISTAS!$G$26,0)))))</f>
        <v>0.95</v>
      </c>
      <c r="AF5" s="75" t="s">
        <v>108</v>
      </c>
      <c r="AG5" s="76">
        <f>IF(AND(W5&gt;=[1]LISTAS!$E$30,W5&lt;=[1]LISTAS!$F$30),[1]LISTAS!$G$30,IF(AND(W5&gt;=[1]LISTAS!$E$29,W5&lt;=[1]LISTAS!$F$29),[1]LISTAS!$G$29,IF(AND(W5&gt;=[1]LISTAS!$E$28,W5&lt;=[1]LISTAS!$F$28),[1]LISTAS!$G$28,IF(AND(W5&gt;=[1]LISTAS!$E$27,W5&lt;=[1]LISTAS!$F$27),[1]LISTAS!$G$27,IF(AND(W5&gt;=[1]LISTAS!$E$26,W5&lt;=[1]LISTAS!$F$26),[1]LISTAS!$G$26,0)))))</f>
        <v>0.95</v>
      </c>
      <c r="AH5" s="76" t="str">
        <f>IF(AND(W5&gt;=[1]LISTAS!$E$30,W5&lt;=[1]LISTAS!$F$30),[1]LISTAS!$D$30,IF(AND(W5&gt;=[1]LISTAS!$E$29,W5&lt;=[1]LISTAS!$F$29),[1]LISTAS!$D$29,IF(AND(W5&gt;=[1]LISTAS!$E$28,W5&lt;=[1]LISTAS!$F$28),[1]LISTAS!$D$28,IF(AND(W5&gt;=[1]LISTAS!$E$27,W5&lt;=[1]LISTAS!$F$27),[1]LISTAS!$D$27,IF(AND(W5&gt;=[1]LISTAS!$E$26,W5&lt;=[1]LISTAS!$F$26),[1]LISTAS!$D$26,0)))))</f>
        <v>A</v>
      </c>
      <c r="AI5" s="76" t="s">
        <v>127</v>
      </c>
      <c r="AJ5" s="76">
        <f>IF(AND(AD5&gt;=[1]LISTAS!$E$30,AD5&lt;=[1]LISTAS!$F$30),[1]LISTAS!$G$30,IF(AND(AD5&gt;=[1]LISTAS!$E$29,AD5&lt;=[1]LISTAS!$F$29),[1]LISTAS!$G$29,IF(AND(AD5&gt;=[1]LISTAS!$E$28,AD5&lt;=[1]LISTAS!$F$28),[1]LISTAS!$G$28,IF(AND(AD5&gt;=[1]LISTAS!$E$27,AD5&lt;=[1]LISTAS!$F$27),[1]LISTAS!$G$27,IF(AND(AD5&gt;=[1]LISTAS!$E$26,AD5&lt;=[1]LISTAS!$F$26),[1]LISTAS!$G$26,0)))))</f>
        <v>0.95</v>
      </c>
      <c r="AK5" s="76" t="str">
        <f>IF(AND(AD5&gt;=[1]LISTAS!$E$30,AD5&lt;=[1]LISTAS!$F$30),[1]LISTAS!$D$30,IF(AND(AD5&gt;=[1]LISTAS!$E$29,AD5&lt;=[1]LISTAS!$F$29),[1]LISTAS!$D$29,IF(AND(AD5&gt;=[1]LISTAS!$E$28,AD5&lt;=[1]LISTAS!$F$28),[1]LISTAS!$D$28,IF(AND(AD5&gt;=[1]LISTAS!$E$27,AD5&lt;=[1]LISTAS!$F$27),[1]LISTAS!$D$27,IF(AND(AD5&gt;=[1]LISTAS!$E$26,AD5&lt;=[1]LISTAS!$F$26),[1]LISTAS!$D$26,0)))))</f>
        <v>A</v>
      </c>
      <c r="AL5" s="84" t="s">
        <v>216</v>
      </c>
      <c r="AM5" s="78" t="s">
        <v>211</v>
      </c>
      <c r="AN5" s="78"/>
      <c r="AO5" s="79">
        <v>0.97</v>
      </c>
      <c r="AP5" s="79">
        <v>0.94</v>
      </c>
    </row>
    <row r="6" spans="1:42">
      <c r="A6" s="60" t="s">
        <v>208</v>
      </c>
      <c r="B6" s="60" t="s">
        <v>209</v>
      </c>
      <c r="C6" s="61" t="s">
        <v>217</v>
      </c>
      <c r="D6" s="62">
        <v>73500</v>
      </c>
      <c r="E6" s="63">
        <v>3.4500000000000003E-2</v>
      </c>
      <c r="F6" s="60" t="s">
        <v>168</v>
      </c>
      <c r="G6" s="60" t="s">
        <v>91</v>
      </c>
      <c r="H6" s="72" t="s">
        <v>126</v>
      </c>
      <c r="I6" s="64">
        <v>3</v>
      </c>
      <c r="J6" s="70">
        <v>0.41176593</v>
      </c>
      <c r="K6" s="67">
        <v>2</v>
      </c>
      <c r="L6" s="66">
        <v>0.31820938999999998</v>
      </c>
      <c r="M6" s="69">
        <v>3</v>
      </c>
      <c r="N6" s="66">
        <v>0.40578391000000003</v>
      </c>
      <c r="O6" s="69">
        <v>3</v>
      </c>
      <c r="P6" s="66">
        <v>0.39215256090693201</v>
      </c>
      <c r="Q6" s="67">
        <v>2</v>
      </c>
      <c r="R6" s="66">
        <v>0.30874201000000001</v>
      </c>
      <c r="S6" s="71">
        <f t="shared" si="4"/>
        <v>14.836653800906932</v>
      </c>
      <c r="T6" s="71">
        <v>1.8366538009069322</v>
      </c>
      <c r="U6" s="72">
        <f t="shared" si="0"/>
        <v>13</v>
      </c>
      <c r="V6" s="71">
        <f t="shared" si="5"/>
        <v>14.57874619909307</v>
      </c>
      <c r="W6" s="73">
        <f>IF(F6="Actor",[1]LISTAS!$B$51,IF(F6="Actriz",[1]LISTAS!$B$52,IF(F6="Alpha Partner",[1]LISTAS!$B$53,IF(F6="Blogger",[1]LISTAS!$B$54,IF(F6="Conductor",[1]LISTAS!$B$55,IF(F6="Fotógrafo",[1]LISTAS!$B$56,IF(F6="Futbolista",[1]LISTAS!$B$57,IF(F6="Influencer",[1]LISTAS!$B$58,IF(F6="Locutor",[1]LISTAS!$B$59,IF(F6="Modelo",[1]LISTAS!$B$60,IF(F6="Músico",[1]LISTAS!$B$61,IF(F6="Periodista",[1]LISTAS!$B$62,IF(F6="Youtuber",[1]LISTAS!$B$63,0)))))))))))))</f>
        <v>16.415400000000002</v>
      </c>
      <c r="X6" s="74">
        <f t="shared" si="6"/>
        <v>18.252053800906936</v>
      </c>
      <c r="Y6" s="73">
        <f>IF(G6="Actor",[1]LISTAS!$B$18,IF(G6="Conductor de TV",[1]LISTAS!#REF!,IF(G6="Deportista",[1]LISTAS!$B$19,IF(G6="Estilo de Vida",[1]LISTAS!$B$20,IF(G6="Fitness",[1]LISTAS!$B$21,IF(G6="Fotógrafo",[1]LISTAS!$B$22,IF(G6="Futbolista",[1]LISTAS!$B$23,IF(G6="Gamer",[1]LISTAS!$B$24,IF(G6="Locutor",[1]LISTAS!$B$25,IF(G6="Mascota",[1]LISTAS!$B$26,IF(G6="Música",[1]LISTAS!$B$27,IF(G6="Periodista",[1]LISTAS!#REF!,IF(G6="Runner",[1]LISTAS!$B$28,IF(G6="Tecnología",[1]LISTAS!$B$29,IF(G6="Autos",[1]LISTAS!$B$30,IF(G6="Coach",[1]LISTAS!$B$31,IF(G6="Deporte",[1]LISTAS!$B$32,IF(G6="Deporte Extremo",[1]LISTAS!$B$33,IF(G6="Espectáculos",[1]LISTAS!$B$34,IF(G6="Moda",[1]LISTAS!$B$35,IF(G6="Filosofía de Vida",[1]LISTAS!$B$36,IF(G6="Futbol",[1]LISTAS!$B$37,IF(G6="Mommy",[1]LISTAS!$B$38,IF(G6="Skateboard",[1]LISTAS!$B$39,IF(G6="Viajes",[1]LISTAS!$B$40,0)))))))))))))))))))))))))</f>
        <v>31.38721</v>
      </c>
      <c r="Z6" s="73">
        <f>IF(H6="Actor",[1]LISTAS!$B$18,IF(H6="Conductor de TV",[1]LISTAS!#REF!,IF(H6="Deportista",[1]LISTAS!$B$19,IF(H6="Estilo de Vida",[1]LISTAS!$B$20,IF(H6="Fitness",[1]LISTAS!$B$21,IF(H6="Fotógrafo",[1]LISTAS!$B$22,IF(H6="Futbolista",[1]LISTAS!$B$23,IF(H6="Gamer",[1]LISTAS!$B$24,IF(H6="Locutor",[1]LISTAS!$B$25,IF(H6="Mascota",[1]LISTAS!$B$26,IF(H6="Música",[1]LISTAS!$B$27,IF(H6="Periodista",[1]LISTAS!#REF!,IF(H6="Runner",[1]LISTAS!$B$28,IF(H6="Tecnología",[1]LISTAS!$B$29,IF(H6="Autos",[1]LISTAS!$B$30,IF(H6="Coach",[1]LISTAS!$B$31,IF(H6="Deporte",[1]LISTAS!$B$32,IF(H6="Deporte Extremo",[1]LISTAS!$B$33,IF(H6="Espectáculos",[1]LISTAS!$B$34,IF(H6="Moda",[1]LISTAS!$B$35,IF(H6="Filosofía de Vida",[1]LISTAS!$B$36,IF(H6="Futbol",[1]LISTAS!$B$37,IF(H6="Mommy",[1]LISTAS!$B$38,IF(H6="Skateboard",[1]LISTAS!$B$39,IF(H6="Viajes",[1]LISTAS!$B$40,0)))))))))))))))))))))))))</f>
        <v>18.002144999999999</v>
      </c>
      <c r="AA6" s="73">
        <f t="shared" si="1"/>
        <v>21.014202200226734</v>
      </c>
      <c r="AB6" s="73">
        <f t="shared" si="2"/>
        <v>31.38721</v>
      </c>
      <c r="AC6" s="74">
        <f t="shared" si="7"/>
        <v>18.252053800906936</v>
      </c>
      <c r="AD6" s="74">
        <f t="shared" si="3"/>
        <v>20.088707601813869</v>
      </c>
      <c r="AE6" s="75">
        <f>IF(AND(AC6&gt;=[1]LISTAS!$E$30,AC6&lt;=[1]LISTAS!$F$30),[1]LISTAS!$G$30,IF(AND(AC6&gt;=[1]LISTAS!$E$29,AC6&lt;=[1]LISTAS!$F$29),[1]LISTAS!$G$29,IF(AND(AC6&gt;=[1]LISTAS!$E$28,AC6&lt;=[1]LISTAS!$F$28),[1]LISTAS!$G$28,IF(AND(AC6&gt;=[1]LISTAS!$E$27,AC6&lt;=[1]LISTAS!$F$27),[1]LISTAS!$G$27,IF(AND(AC6&gt;=[1]LISTAS!$E$26,AC6&lt;=[1]LISTAS!$F$26),[1]LISTAS!$G$26,0)))))</f>
        <v>0.95</v>
      </c>
      <c r="AF6" s="75" t="s">
        <v>108</v>
      </c>
      <c r="AG6" s="76">
        <f>IF(AND(W6&gt;=[1]LISTAS!$E$30,W6&lt;=[1]LISTAS!$F$30),[1]LISTAS!$G$30,IF(AND(W6&gt;=[1]LISTAS!$E$29,W6&lt;=[1]LISTAS!$F$29),[1]LISTAS!$G$29,IF(AND(W6&gt;=[1]LISTAS!$E$28,W6&lt;=[1]LISTAS!$F$28),[1]LISTAS!$G$28,IF(AND(W6&gt;=[1]LISTAS!$E$27,W6&lt;=[1]LISTAS!$F$27),[1]LISTAS!$G$27,IF(AND(W6&gt;=[1]LISTAS!$E$26,W6&lt;=[1]LISTAS!$F$26),[1]LISTAS!$G$26,0)))))</f>
        <v>0.95</v>
      </c>
      <c r="AH6" s="76" t="str">
        <f>IF(AND(W6&gt;=[1]LISTAS!$E$30,W6&lt;=[1]LISTAS!$F$30),[1]LISTAS!$D$30,IF(AND(W6&gt;=[1]LISTAS!$E$29,W6&lt;=[1]LISTAS!$F$29),[1]LISTAS!$D$29,IF(AND(W6&gt;=[1]LISTAS!$E$28,W6&lt;=[1]LISTAS!$F$28),[1]LISTAS!$D$28,IF(AND(W6&gt;=[1]LISTAS!$E$27,W6&lt;=[1]LISTAS!$F$27),[1]LISTAS!$D$27,IF(AND(W6&gt;=[1]LISTAS!$E$26,W6&lt;=[1]LISTAS!$F$26),[1]LISTAS!$D$26,0)))))</f>
        <v>A</v>
      </c>
      <c r="AI6" s="76" t="s">
        <v>114</v>
      </c>
      <c r="AJ6" s="76">
        <f>IF(AND(AD6&gt;=[1]LISTAS!$E$30,AD6&lt;=[1]LISTAS!$F$30),[1]LISTAS!$G$30,IF(AND(AD6&gt;=[1]LISTAS!$E$29,AD6&lt;=[1]LISTAS!$F$29),[1]LISTAS!$G$29,IF(AND(AD6&gt;=[1]LISTAS!$E$28,AD6&lt;=[1]LISTAS!$F$28),[1]LISTAS!$G$28,IF(AND(AD6&gt;=[1]LISTAS!$E$27,AD6&lt;=[1]LISTAS!$F$27),[1]LISTAS!$G$27,IF(AND(AD6&gt;=[1]LISTAS!$E$26,AD6&lt;=[1]LISTAS!$F$26),[1]LISTAS!$G$26,0)))))</f>
        <v>0.95</v>
      </c>
      <c r="AK6" s="76" t="str">
        <f>IF(AND(AD6&gt;=[1]LISTAS!$E$30,AD6&lt;=[1]LISTAS!$F$30),[1]LISTAS!$D$30,IF(AND(AD6&gt;=[1]LISTAS!$E$29,AD6&lt;=[1]LISTAS!$F$29),[1]LISTAS!$D$29,IF(AND(AD6&gt;=[1]LISTAS!$E$28,AD6&lt;=[1]LISTAS!$F$28),[1]LISTAS!$D$28,IF(AND(AD6&gt;=[1]LISTAS!$E$27,AD6&lt;=[1]LISTAS!$F$27),[1]LISTAS!$D$27,IF(AND(AD6&gt;=[1]LISTAS!$E$26,AD6&lt;=[1]LISTAS!$F$26),[1]LISTAS!$D$26,0)))))</f>
        <v>A</v>
      </c>
      <c r="AL6" s="80" t="s">
        <v>213</v>
      </c>
      <c r="AM6" s="78" t="s">
        <v>211</v>
      </c>
      <c r="AN6" s="78" t="s">
        <v>336</v>
      </c>
      <c r="AO6" s="79">
        <v>0.97</v>
      </c>
      <c r="AP6" s="79">
        <v>0.94</v>
      </c>
    </row>
    <row r="7" spans="1:42">
      <c r="A7" s="60" t="s">
        <v>208</v>
      </c>
      <c r="B7" s="60" t="s">
        <v>209</v>
      </c>
      <c r="C7" s="61" t="s">
        <v>218</v>
      </c>
      <c r="D7" s="62">
        <v>28300</v>
      </c>
      <c r="E7" s="63">
        <v>9.35E-2</v>
      </c>
      <c r="F7" s="60" t="s">
        <v>168</v>
      </c>
      <c r="G7" s="60" t="s">
        <v>91</v>
      </c>
      <c r="H7" s="72" t="s">
        <v>91</v>
      </c>
      <c r="I7" s="81">
        <v>4</v>
      </c>
      <c r="J7" s="66">
        <v>0.47299573</v>
      </c>
      <c r="K7" s="67">
        <v>2</v>
      </c>
      <c r="L7" s="66">
        <v>0.32834649999999999</v>
      </c>
      <c r="M7" s="69">
        <v>3</v>
      </c>
      <c r="N7" s="66">
        <v>0.44029422000000001</v>
      </c>
      <c r="O7" s="69">
        <v>3</v>
      </c>
      <c r="P7" s="70">
        <v>0.44236987023975799</v>
      </c>
      <c r="Q7" s="81">
        <v>4</v>
      </c>
      <c r="R7" s="66">
        <v>0.48516830999999999</v>
      </c>
      <c r="S7" s="71">
        <f t="shared" si="4"/>
        <v>18.169174630239759</v>
      </c>
      <c r="T7" s="71">
        <v>2.1691746302397581</v>
      </c>
      <c r="U7" s="72">
        <f t="shared" si="0"/>
        <v>16</v>
      </c>
      <c r="V7" s="71">
        <f t="shared" si="5"/>
        <v>14.246225369760243</v>
      </c>
      <c r="W7" s="73">
        <f>IF(F7="Actor",[1]LISTAS!$B$51,IF(F7="Actriz",[1]LISTAS!$B$52,IF(F7="Alpha Partner",[1]LISTAS!$B$53,IF(F7="Blogger",[1]LISTAS!$B$54,IF(F7="Conductor",[1]LISTAS!$B$55,IF(F7="Fotógrafo",[1]LISTAS!$B$56,IF(F7="Futbolista",[1]LISTAS!$B$57,IF(F7="Influencer",[1]LISTAS!$B$58,IF(F7="Locutor",[1]LISTAS!$B$59,IF(F7="Modelo",[1]LISTAS!$B$60,IF(F7="Músico",[1]LISTAS!$B$61,IF(F7="Periodista",[1]LISTAS!$B$62,IF(F7="Youtuber",[1]LISTAS!$B$63,0)))))))))))))</f>
        <v>16.415400000000002</v>
      </c>
      <c r="X7" s="74">
        <f t="shared" si="6"/>
        <v>18.584574630239761</v>
      </c>
      <c r="Y7" s="73">
        <f>IF(G7="Actor",[1]LISTAS!$B$18,IF(G7="Conductor de TV",[1]LISTAS!#REF!,IF(G7="Deportista",[1]LISTAS!$B$19,IF(G7="Estilo de Vida",[1]LISTAS!$B$20,IF(G7="Fitness",[1]LISTAS!$B$21,IF(G7="Fotógrafo",[1]LISTAS!$B$22,IF(G7="Futbolista",[1]LISTAS!$B$23,IF(G7="Gamer",[1]LISTAS!$B$24,IF(G7="Locutor",[1]LISTAS!$B$25,IF(G7="Mascota",[1]LISTAS!$B$26,IF(G7="Música",[1]LISTAS!$B$27,IF(G7="Periodista",[1]LISTAS!#REF!,IF(G7="Runner",[1]LISTAS!$B$28,IF(G7="Tecnología",[1]LISTAS!$B$29,IF(G7="Autos",[1]LISTAS!$B$30,IF(G7="Coach",[1]LISTAS!$B$31,IF(G7="Deporte",[1]LISTAS!$B$32,IF(G7="Deporte Extremo",[1]LISTAS!$B$33,IF(G7="Espectáculos",[1]LISTAS!$B$34,IF(G7="Moda",[1]LISTAS!$B$35,IF(G7="Filosofía de Vida",[1]LISTAS!$B$36,IF(G7="Futbol",[1]LISTAS!$B$37,IF(G7="Mommy",[1]LISTAS!$B$38,IF(G7="Skateboard",[1]LISTAS!$B$39,IF(G7="Viajes",[1]LISTAS!$B$40,0)))))))))))))))))))))))))</f>
        <v>31.38721</v>
      </c>
      <c r="Z7" s="73">
        <f>IF(H7="Actor",[1]LISTAS!$B$18,IF(H7="Conductor de TV",[1]LISTAS!#REF!,IF(H7="Deportista",[1]LISTAS!$B$19,IF(H7="Estilo de Vida",[1]LISTAS!$B$20,IF(H7="Fitness",[1]LISTAS!$B$21,IF(H7="Fotógrafo",[1]LISTAS!$B$22,IF(H7="Futbolista",[1]LISTAS!$B$23,IF(H7="Gamer",[1]LISTAS!$B$24,IF(H7="Locutor",[1]LISTAS!$B$25,IF(H7="Mascota",[1]LISTAS!$B$26,IF(H7="Música",[1]LISTAS!$B$27,IF(H7="Periodista",[1]LISTAS!#REF!,IF(H7="Runner",[1]LISTAS!$B$28,IF(H7="Tecnología",[1]LISTAS!$B$29,IF(H7="Autos",[1]LISTAS!$B$30,IF(H7="Coach",[1]LISTAS!$B$31,IF(H7="Deporte",[1]LISTAS!$B$32,IF(H7="Deporte Extremo",[1]LISTAS!$B$33,IF(H7="Espectáculos",[1]LISTAS!$B$34,IF(H7="Moda",[1]LISTAS!$B$35,IF(H7="Filosofía de Vida",[1]LISTAS!$B$36,IF(H7="Futbol",[1]LISTAS!$B$37,IF(H7="Mommy",[1]LISTAS!$B$38,IF(H7="Skateboard",[1]LISTAS!$B$39,IF(H7="Viajes",[1]LISTAS!$B$40,0)))))))))))))))))))))))))</f>
        <v>31.38721</v>
      </c>
      <c r="AA7" s="73">
        <f t="shared" si="1"/>
        <v>24.443598657559939</v>
      </c>
      <c r="AB7" s="73">
        <f t="shared" si="2"/>
        <v>31.38721</v>
      </c>
      <c r="AC7" s="74">
        <f t="shared" si="7"/>
        <v>18.584574630239761</v>
      </c>
      <c r="AD7" s="74">
        <f t="shared" si="3"/>
        <v>20.75374926047952</v>
      </c>
      <c r="AE7" s="75">
        <f>IF(AND(AC7&gt;=[1]LISTAS!$E$30,AC7&lt;=[1]LISTAS!$F$30),[1]LISTAS!$G$30,IF(AND(AC7&gt;=[1]LISTAS!$E$29,AC7&lt;=[1]LISTAS!$F$29),[1]LISTAS!$G$29,IF(AND(AC7&gt;=[1]LISTAS!$E$28,AC7&lt;=[1]LISTAS!$F$28),[1]LISTAS!$G$28,IF(AND(AC7&gt;=[1]LISTAS!$E$27,AC7&lt;=[1]LISTAS!$F$27),[1]LISTAS!$G$27,IF(AND(AC7&gt;=[1]LISTAS!$E$26,AC7&lt;=[1]LISTAS!$F$26),[1]LISTAS!$G$26,0)))))</f>
        <v>0.95</v>
      </c>
      <c r="AF7" s="75" t="s">
        <v>108</v>
      </c>
      <c r="AG7" s="76">
        <f>IF(AND(W7&gt;=[1]LISTAS!$E$30,W7&lt;=[1]LISTAS!$F$30),[1]LISTAS!$G$30,IF(AND(W7&gt;=[1]LISTAS!$E$29,W7&lt;=[1]LISTAS!$F$29),[1]LISTAS!$G$29,IF(AND(W7&gt;=[1]LISTAS!$E$28,W7&lt;=[1]LISTAS!$F$28),[1]LISTAS!$G$28,IF(AND(W7&gt;=[1]LISTAS!$E$27,W7&lt;=[1]LISTAS!$F$27),[1]LISTAS!$G$27,IF(AND(W7&gt;=[1]LISTAS!$E$26,W7&lt;=[1]LISTAS!$F$26),[1]LISTAS!$G$26,0)))))</f>
        <v>0.95</v>
      </c>
      <c r="AH7" s="76" t="str">
        <f>IF(AND(W7&gt;=[1]LISTAS!$E$30,W7&lt;=[1]LISTAS!$F$30),[1]LISTAS!$D$30,IF(AND(W7&gt;=[1]LISTAS!$E$29,W7&lt;=[1]LISTAS!$F$29),[1]LISTAS!$D$29,IF(AND(W7&gt;=[1]LISTAS!$E$28,W7&lt;=[1]LISTAS!$F$28),[1]LISTAS!$D$28,IF(AND(W7&gt;=[1]LISTAS!$E$27,W7&lt;=[1]LISTAS!$F$27),[1]LISTAS!$D$27,IF(AND(W7&gt;=[1]LISTAS!$E$26,W7&lt;=[1]LISTAS!$F$26),[1]LISTAS!$D$26,0)))))</f>
        <v>A</v>
      </c>
      <c r="AI7" s="76" t="s">
        <v>114</v>
      </c>
      <c r="AJ7" s="76">
        <f>IF(AND(AD7&gt;=[1]LISTAS!$E$30,AD7&lt;=[1]LISTAS!$F$30),[1]LISTAS!$G$30,IF(AND(AD7&gt;=[1]LISTAS!$E$29,AD7&lt;=[1]LISTAS!$F$29),[1]LISTAS!$G$29,IF(AND(AD7&gt;=[1]LISTAS!$E$28,AD7&lt;=[1]LISTAS!$F$28),[1]LISTAS!$G$28,IF(AND(AD7&gt;=[1]LISTAS!$E$27,AD7&lt;=[1]LISTAS!$F$27),[1]LISTAS!$G$27,IF(AND(AD7&gt;=[1]LISTAS!$E$26,AD7&lt;=[1]LISTAS!$F$26),[1]LISTAS!$G$26,0)))))</f>
        <v>0.95</v>
      </c>
      <c r="AK7" s="76" t="str">
        <f>IF(AND(AD7&gt;=[1]LISTAS!$E$30,AD7&lt;=[1]LISTAS!$F$30),[1]LISTAS!$D$30,IF(AND(AD7&gt;=[1]LISTAS!$E$29,AD7&lt;=[1]LISTAS!$F$29),[1]LISTAS!$D$29,IF(AND(AD7&gt;=[1]LISTAS!$E$28,AD7&lt;=[1]LISTAS!$F$28),[1]LISTAS!$D$28,IF(AND(AD7&gt;=[1]LISTAS!$E$27,AD7&lt;=[1]LISTAS!$F$27),[1]LISTAS!$D$27,IF(AND(AD7&gt;=[1]LISTAS!$E$26,AD7&lt;=[1]LISTAS!$F$26),[1]LISTAS!$D$26,0)))))</f>
        <v>A</v>
      </c>
      <c r="AL7" s="80" t="s">
        <v>213</v>
      </c>
      <c r="AM7" s="78" t="s">
        <v>211</v>
      </c>
      <c r="AN7" s="78" t="s">
        <v>336</v>
      </c>
      <c r="AO7" s="79">
        <v>0.97</v>
      </c>
      <c r="AP7" s="79">
        <v>0.94</v>
      </c>
    </row>
    <row r="8" spans="1:42">
      <c r="A8" s="60" t="s">
        <v>208</v>
      </c>
      <c r="B8" s="60" t="s">
        <v>209</v>
      </c>
      <c r="C8" s="61" t="s">
        <v>219</v>
      </c>
      <c r="D8" s="62">
        <v>113000</v>
      </c>
      <c r="E8" s="63">
        <v>5.9200000000000003E-2</v>
      </c>
      <c r="F8" s="60" t="s">
        <v>169</v>
      </c>
      <c r="G8" s="60" t="s">
        <v>126</v>
      </c>
      <c r="H8" s="72" t="s">
        <v>159</v>
      </c>
      <c r="I8" s="65">
        <v>0</v>
      </c>
      <c r="J8" s="66">
        <v>-0.14258968999999999</v>
      </c>
      <c r="K8" s="69">
        <v>3</v>
      </c>
      <c r="L8" s="66">
        <v>0.40992157000000001</v>
      </c>
      <c r="M8" s="69">
        <v>3</v>
      </c>
      <c r="N8" s="66">
        <v>0.44948252999999999</v>
      </c>
      <c r="O8" s="69">
        <v>3</v>
      </c>
      <c r="P8" s="66">
        <v>0.40331216760619099</v>
      </c>
      <c r="Q8" s="67">
        <v>2</v>
      </c>
      <c r="R8" s="68">
        <v>0.33945017</v>
      </c>
      <c r="S8" s="71">
        <f t="shared" si="4"/>
        <v>12.459576747606192</v>
      </c>
      <c r="T8" s="71">
        <v>1.4595767476061909</v>
      </c>
      <c r="U8" s="72">
        <f>SUM(I8,K8,M8,O8,Q8)</f>
        <v>11</v>
      </c>
      <c r="V8" s="71">
        <f t="shared" si="5"/>
        <v>11.32692325239381</v>
      </c>
      <c r="W8" s="73">
        <f>IF(F8="Actor",[1]LISTAS!$B$51,IF(F8="Actriz",[1]LISTAS!$B$52,IF(F8="Alpha Partner",[1]LISTAS!$B$53,IF(F8="Blogger",[1]LISTAS!$B$54,IF(F8="Conductor",[1]LISTAS!$B$55,IF(F8="Fotógrafo",[1]LISTAS!$B$56,IF(F8="Futbolista",[1]LISTAS!$B$57,IF(F8="Influencer",[1]LISTAS!$B$58,IF(F8="Locutor",[1]LISTAS!$B$59,IF(F8="Modelo",[1]LISTAS!$B$60,IF(F8="Músico",[1]LISTAS!$B$61,IF(F8="Periodista",[1]LISTAS!$B$62,IF(F8="Youtuber",[1]LISTAS!$B$63,0)))))))))))))</f>
        <v>12.7865</v>
      </c>
      <c r="X8" s="74">
        <f t="shared" si="6"/>
        <v>14.246076747606191</v>
      </c>
      <c r="Y8" s="73">
        <f>IF(G8="Actor",[1]LISTAS!$B$18,IF(G8="Conductor de TV",[1]LISTAS!#REF!,IF(G8="Deportista",[1]LISTAS!$B$19,IF(G8="Estilo de Vida",[1]LISTAS!$B$20,IF(G8="Fitness",[1]LISTAS!$B$21,IF(G8="Fotógrafo",[1]LISTAS!$B$22,IF(G8="Futbolista",[1]LISTAS!$B$23,IF(G8="Gamer",[1]LISTAS!$B$24,IF(G8="Locutor",[1]LISTAS!$B$25,IF(G8="Mascota",[1]LISTAS!$B$26,IF(G8="Música",[1]LISTAS!$B$27,IF(G8="Periodista",[1]LISTAS!#REF!,IF(G8="Runner",[1]LISTAS!$B$28,IF(G8="Tecnología",[1]LISTAS!$B$29,IF(G8="Autos",[1]LISTAS!$B$30,IF(G8="Coach",[1]LISTAS!$B$31,IF(G8="Deporte",[1]LISTAS!$B$32,IF(G8="Deporte Extremo",[1]LISTAS!$B$33,IF(G8="Espectáculos",[1]LISTAS!$B$34,IF(G8="Moda",[1]LISTAS!$B$35,IF(G8="Filosofía de Vida",[1]LISTAS!$B$36,IF(G8="Futbol",[1]LISTAS!$B$37,IF(G8="Mommy",[1]LISTAS!$B$38,IF(G8="Skateboard",[1]LISTAS!$B$39,IF(G8="Viajes",[1]LISTAS!$B$40,0)))))))))))))))))))))))))</f>
        <v>18.002144999999999</v>
      </c>
      <c r="Z8" s="73">
        <f>IF(H8="Actor",[1]LISTAS!$B$18,IF(H8="Conductor de TV",[1]LISTAS!#REF!,IF(H8="Deportista",[1]LISTAS!$B$19,IF(H8="Estilo de Vida",[1]LISTAS!$B$20,IF(H8="Fitness",[1]LISTAS!$B$21,IF(H8="Fotógrafo",[1]LISTAS!$B$22,IF(H8="Futbolista",[1]LISTAS!$B$23,IF(H8="Gamer",[1]LISTAS!$B$24,IF(H8="Locutor",[1]LISTAS!$B$25,IF(H8="Mascota",[1]LISTAS!$B$26,IF(H8="Música",[1]LISTAS!$B$27,IF(H8="Periodista",[1]LISTAS!#REF!,IF(H8="Runner",[1]LISTAS!$B$28,IF(H8="Tecnología",[1]LISTAS!$B$29,IF(H8="Autos",[1]LISTAS!$B$30,IF(H8="Coach",[1]LISTAS!$B$31,IF(H8="Deporte",[1]LISTAS!$B$32,IF(H8="Deporte Extremo",[1]LISTAS!$B$33,IF(H8="Espectáculos",[1]LISTAS!$B$34,IF(H8="Moda",[1]LISTAS!$B$35,IF(H8="Filosofía de Vida",[1]LISTAS!$B$36,IF(H8="Futbol",[1]LISTAS!$B$37,IF(H8="Mommy",[1]LISTAS!$B$38,IF(H8="Skateboard",[1]LISTAS!$B$39,IF(H8="Viajes",[1]LISTAS!$B$40,0)))))))))))))))))))))))))</f>
        <v>11.610099999999999</v>
      </c>
      <c r="AA8" s="73">
        <f t="shared" si="1"/>
        <v>14.161205436901547</v>
      </c>
      <c r="AB8" s="73">
        <f t="shared" si="2"/>
        <v>18.002144999999999</v>
      </c>
      <c r="AC8" s="74">
        <f t="shared" si="7"/>
        <v>14.246076747606191</v>
      </c>
      <c r="AD8" s="74">
        <f t="shared" si="3"/>
        <v>15.705653495212381</v>
      </c>
      <c r="AE8" s="75">
        <f>IF(AND(AC8&gt;=[1]LISTAS!$E$30,AC8&lt;=[1]LISTAS!$F$30),[1]LISTAS!$G$30,IF(AND(AC8&gt;=[1]LISTAS!$E$29,AC8&lt;=[1]LISTAS!$F$29),[1]LISTAS!$G$29,IF(AND(AC8&gt;=[1]LISTAS!$E$28,AC8&lt;=[1]LISTAS!$F$28),[1]LISTAS!$G$28,IF(AND(AC8&gt;=[1]LISTAS!$E$27,AC8&lt;=[1]LISTAS!$F$27),[1]LISTAS!$G$27,IF(AND(AC8&gt;=[1]LISTAS!$E$26,AC8&lt;=[1]LISTAS!$F$26),[1]LISTAS!$G$26,0)))))</f>
        <v>0.9</v>
      </c>
      <c r="AF8" s="75" t="s">
        <v>127</v>
      </c>
      <c r="AG8" s="76">
        <f>IF(AND(W8&gt;=[1]LISTAS!$E$30,W8&lt;=[1]LISTAS!$F$30),[1]LISTAS!$G$30,IF(AND(W8&gt;=[1]LISTAS!$E$29,W8&lt;=[1]LISTAS!$F$29),[1]LISTAS!$G$29,IF(AND(W8&gt;=[1]LISTAS!$E$28,W8&lt;=[1]LISTAS!$F$28),[1]LISTAS!$G$28,IF(AND(W8&gt;=[1]LISTAS!$E$27,W8&lt;=[1]LISTAS!$F$27),[1]LISTAS!$G$27,IF(AND(W8&gt;=[1]LISTAS!$E$26,W8&lt;=[1]LISTAS!$F$26),[1]LISTAS!$G$26,0)))))</f>
        <v>0.9</v>
      </c>
      <c r="AH8" s="76" t="str">
        <f>IF(AND(W8&gt;=[1]LISTAS!$E$30,W8&lt;=[1]LISTAS!$F$30),[1]LISTAS!$D$30,IF(AND(W8&gt;=[1]LISTAS!$E$29,W8&lt;=[1]LISTAS!$F$29),[1]LISTAS!$D$29,IF(AND(W8&gt;=[1]LISTAS!$E$28,W8&lt;=[1]LISTAS!$F$28),[1]LISTAS!$D$28,IF(AND(W8&gt;=[1]LISTAS!$E$27,W8&lt;=[1]LISTAS!$F$27),[1]LISTAS!$D$27,IF(AND(W8&gt;=[1]LISTAS!$E$26,W8&lt;=[1]LISTAS!$F$26),[1]LISTAS!$D$26,0)))))</f>
        <v>B</v>
      </c>
      <c r="AI8" s="76" t="s">
        <v>108</v>
      </c>
      <c r="AJ8" s="76">
        <f>IF(AND(AD8&gt;=[1]LISTAS!$E$30,AD8&lt;=[1]LISTAS!$F$30),[1]LISTAS!$G$30,IF(AND(AD8&gt;=[1]LISTAS!$E$29,AD8&lt;=[1]LISTAS!$F$29),[1]LISTAS!$G$29,IF(AND(AD8&gt;=[1]LISTAS!$E$28,AD8&lt;=[1]LISTAS!$F$28),[1]LISTAS!$G$28,IF(AND(AD8&gt;=[1]LISTAS!$E$27,AD8&lt;=[1]LISTAS!$F$27),[1]LISTAS!$G$27,IF(AND(AD8&gt;=[1]LISTAS!$E$26,AD8&lt;=[1]LISTAS!$F$26),[1]LISTAS!$G$26,0)))))</f>
        <v>0.9</v>
      </c>
      <c r="AK8" s="76" t="str">
        <f>IF(AND(AD8&gt;=[1]LISTAS!$E$30,AD8&lt;=[1]LISTAS!$F$30),[1]LISTAS!$D$30,IF(AND(AD8&gt;=[1]LISTAS!$E$29,AD8&lt;=[1]LISTAS!$F$29),[1]LISTAS!$D$29,IF(AND(AD8&gt;=[1]LISTAS!$E$28,AD8&lt;=[1]LISTAS!$F$28),[1]LISTAS!$D$28,IF(AND(AD8&gt;=[1]LISTAS!$E$27,AD8&lt;=[1]LISTAS!$F$27),[1]LISTAS!$D$27,IF(AND(AD8&gt;=[1]LISTAS!$E$26,AD8&lt;=[1]LISTAS!$F$26),[1]LISTAS!$D$26,0)))))</f>
        <v>B</v>
      </c>
      <c r="AL8" s="80" t="s">
        <v>213</v>
      </c>
      <c r="AM8" s="78" t="s">
        <v>211</v>
      </c>
      <c r="AN8" s="78" t="s">
        <v>340</v>
      </c>
      <c r="AO8" s="79">
        <v>0.97</v>
      </c>
      <c r="AP8" s="79">
        <v>0.94</v>
      </c>
    </row>
    <row r="9" spans="1:42">
      <c r="A9" s="60" t="s">
        <v>208</v>
      </c>
      <c r="B9" s="60" t="s">
        <v>220</v>
      </c>
      <c r="C9" s="61" t="s">
        <v>221</v>
      </c>
      <c r="D9" s="62">
        <v>108000</v>
      </c>
      <c r="E9" s="63">
        <v>5.9799999999999999E-2</v>
      </c>
      <c r="F9" s="60" t="s">
        <v>172</v>
      </c>
      <c r="G9" s="64" t="s">
        <v>160</v>
      </c>
      <c r="H9" s="64" t="s">
        <v>99</v>
      </c>
      <c r="I9" s="65">
        <v>0</v>
      </c>
      <c r="J9" s="66">
        <v>-6.436335E-2</v>
      </c>
      <c r="K9" s="69">
        <v>3</v>
      </c>
      <c r="L9" s="66">
        <v>0.40039216</v>
      </c>
      <c r="M9" s="69">
        <v>3</v>
      </c>
      <c r="N9" s="66">
        <v>0.41940033999999998</v>
      </c>
      <c r="O9" s="67">
        <v>2</v>
      </c>
      <c r="P9" s="66">
        <v>0.429406960585546</v>
      </c>
      <c r="Q9" s="81">
        <v>4</v>
      </c>
      <c r="R9" s="66">
        <v>0.45830488000000003</v>
      </c>
      <c r="S9" s="71">
        <f t="shared" si="4"/>
        <v>13.643140990585547</v>
      </c>
      <c r="T9" s="71">
        <v>1.6431409905855461</v>
      </c>
      <c r="U9" s="72">
        <f>SUM(I9,K9,M9,O9,Q9)</f>
        <v>12</v>
      </c>
      <c r="V9" s="71">
        <f t="shared" si="5"/>
        <v>12.801159009414453</v>
      </c>
      <c r="W9" s="73">
        <f>IF(F9="Actor",[1]LISTAS!$B$51,IF(F9="Actriz",[1]LISTAS!$B$52,IF(F9="Alpha Partner",[1]LISTAS!$B$53,IF(F9="Blogger",[1]LISTAS!$B$54,IF(F9="Conductor",[1]LISTAS!$B$55,IF(F9="Fotógrafo",[1]LISTAS!$B$56,IF(F9="Futbolista",[1]LISTAS!$B$57,IF(F9="Influencer",[1]LISTAS!$B$58,IF(F9="Locutor",[1]LISTAS!$B$59,IF(F9="Modelo",[1]LISTAS!$B$60,IF(F9="Músico",[1]LISTAS!$B$61,IF(F9="Periodista",[1]LISTAS!$B$62,IF(F9="Youtuber",[1]LISTAS!$B$63,0)))))))))))))</f>
        <v>14.4443</v>
      </c>
      <c r="X9" s="74">
        <f t="shared" si="6"/>
        <v>16.087440990585545</v>
      </c>
      <c r="Y9" s="73">
        <f>IF(G9="Actor",[1]LISTAS!$B$18,IF(G9="Conductor de TV",[1]LISTAS!#REF!,IF(G9="Deportista",[1]LISTAS!$B$19,IF(G9="Estilo de Vida",[1]LISTAS!$B$20,IF(G9="Fitness",[1]LISTAS!$B$21,IF(G9="Fotógrafo",[1]LISTAS!$B$22,IF(G9="Futbolista",[1]LISTAS!$B$23,IF(G9="Gamer",[1]LISTAS!$B$24,IF(G9="Locutor",[1]LISTAS!$B$25,IF(G9="Mascota",[1]LISTAS!$B$26,IF(G9="Música",[1]LISTAS!$B$27,IF(G9="Periodista",[1]LISTAS!#REF!,IF(G9="Runner",[1]LISTAS!$B$28,IF(G9="Tecnología",[1]LISTAS!$B$29,IF(G9="Autos",[1]LISTAS!$B$30,IF(G9="Coach",[1]LISTAS!$B$31,IF(G9="Deporte",[1]LISTAS!$B$32,IF(G9="Deporte Extremo",[1]LISTAS!$B$33,IF(G9="Espectáculos",[1]LISTAS!$B$34,IF(G9="Moda",[1]LISTAS!$B$35,IF(G9="Filosofía de Vida",[1]LISTAS!$B$36,IF(G9="Futbol",[1]LISTAS!$B$37,IF(G9="Mommy",[1]LISTAS!$B$38,IF(G9="Skateboard",[1]LISTAS!$B$39,IF(G9="Viajes",[1]LISTAS!$B$40,0)))))))))))))))))))))))))</f>
        <v>0</v>
      </c>
      <c r="Z9" s="64">
        <f>IF(H9="Actor",[1]LISTAS!$B$18,IF(H9="Conductor de TV",[1]LISTAS!#REF!,IF(H9="Deportista",[1]LISTAS!$B$19,IF(H9="Estilo de Vida",[1]LISTAS!$B$20,IF(H9="Fitness",[1]LISTAS!$B$21,IF(H9="Fotógrafo",[1]LISTAS!$B$22,IF(H9="Futbolista",[1]LISTAS!$B$23,IF(H9="Gamer",[1]LISTAS!$B$24,IF(H9="Locutor",[1]LISTAS!$B$25,IF(H9="Mascota",[1]LISTAS!$B$26,IF(H9="Música",[1]LISTAS!$B$27,IF(H9="Periodista",[1]LISTAS!#REF!,IF(H9="Runner",[1]LISTAS!$B$28,IF(H9="Tecnología",[1]LISTAS!$B$29,IF(H9="Autos",[1]LISTAS!$B$30,IF(H9="Coach",[1]LISTAS!$B$31,IF(H9="Deporte",[1]LISTAS!$B$32,IF(H9="Deporte Extremo",[1]LISTAS!$B$33,IF(H9="Espectáculos",[1]LISTAS!$B$34,IF(H9="Moda",[1]LISTAS!$B$35,IF(H9="Filosofía de Vida",[1]LISTAS!$B$36,IF(H9="Futbol",[1]LISTAS!$B$37,IF(H9="Mommy",[1]LISTAS!$B$38,IF(H9="Skateboard",[1]LISTAS!$B$39,IF(H9="Viajes",[1]LISTAS!$B$40,0)))))))))))))))))))))))))</f>
        <v>0</v>
      </c>
      <c r="AA9" s="73">
        <f t="shared" si="1"/>
        <v>7.6329352476463868</v>
      </c>
      <c r="AB9" s="73">
        <f t="shared" si="2"/>
        <v>16.087440990585545</v>
      </c>
      <c r="AC9" s="74">
        <f t="shared" si="7"/>
        <v>16.087440990585545</v>
      </c>
      <c r="AD9" s="74">
        <f t="shared" si="3"/>
        <v>17.730581981171092</v>
      </c>
      <c r="AE9" s="75">
        <f>IF(AND(AC9&gt;=[1]LISTAS!$E$30,AC9&lt;=[1]LISTAS!$F$30),[1]LISTAS!$G$30,IF(AND(AC9&gt;=[1]LISTAS!$E$29,AC9&lt;=[1]LISTAS!$F$29),[1]LISTAS!$G$29,IF(AND(AC9&gt;=[1]LISTAS!$E$28,AC9&lt;=[1]LISTAS!$F$28),[1]LISTAS!$G$28,IF(AND(AC9&gt;=[1]LISTAS!$E$27,AC9&lt;=[1]LISTAS!$F$27),[1]LISTAS!$G$27,IF(AND(AC9&gt;=[1]LISTAS!$E$26,AC9&lt;=[1]LISTAS!$F$26),[1]LISTAS!$G$26,0)))))</f>
        <v>0.95</v>
      </c>
      <c r="AF9" s="75" t="s">
        <v>127</v>
      </c>
      <c r="AG9" s="76">
        <f>IF(AND(W9&gt;=[1]LISTAS!$E$30,W9&lt;=[1]LISTAS!$F$30),[1]LISTAS!$G$30,IF(AND(W9&gt;=[1]LISTAS!$E$29,W9&lt;=[1]LISTAS!$F$29),[1]LISTAS!$G$29,IF(AND(W9&gt;=[1]LISTAS!$E$28,W9&lt;=[1]LISTAS!$F$28),[1]LISTAS!$G$28,IF(AND(W9&gt;=[1]LISTAS!$E$27,W9&lt;=[1]LISTAS!$F$27),[1]LISTAS!$G$27,IF(AND(W9&gt;=[1]LISTAS!$E$26,W9&lt;=[1]LISTAS!$F$26),[1]LISTAS!$G$26,0)))))</f>
        <v>0.9</v>
      </c>
      <c r="AH9" s="76" t="str">
        <f>IF(AND(W9&gt;=[1]LISTAS!$E$30,W9&lt;=[1]LISTAS!$F$30),[1]LISTAS!$D$30,IF(AND(W9&gt;=[1]LISTAS!$E$29,W9&lt;=[1]LISTAS!$F$29),[1]LISTAS!$D$29,IF(AND(W9&gt;=[1]LISTAS!$E$28,W9&lt;=[1]LISTAS!$F$28),[1]LISTAS!$D$28,IF(AND(W9&gt;=[1]LISTAS!$E$27,W9&lt;=[1]LISTAS!$F$27),[1]LISTAS!$D$27,IF(AND(W9&gt;=[1]LISTAS!$E$26,W9&lt;=[1]LISTAS!$F$26),[1]LISTAS!$D$26,0)))))</f>
        <v>B</v>
      </c>
      <c r="AI9" s="76" t="s">
        <v>108</v>
      </c>
      <c r="AJ9" s="76">
        <f>IF(AND(AD9&gt;=[1]LISTAS!$E$30,AD9&lt;=[1]LISTAS!$F$30),[1]LISTAS!$G$30,IF(AND(AD9&gt;=[1]LISTAS!$E$29,AD9&lt;=[1]LISTAS!$F$29),[1]LISTAS!$G$29,IF(AND(AD9&gt;=[1]LISTAS!$E$28,AD9&lt;=[1]LISTAS!$F$28),[1]LISTAS!$G$28,IF(AND(AD9&gt;=[1]LISTAS!$E$27,AD9&lt;=[1]LISTAS!$F$27),[1]LISTAS!$G$27,IF(AND(AD9&gt;=[1]LISTAS!$E$26,AD9&lt;=[1]LISTAS!$F$26),[1]LISTAS!$G$26,0)))))</f>
        <v>0.95</v>
      </c>
      <c r="AK9" s="76" t="str">
        <f>IF(AND(AD9&gt;=[1]LISTAS!$E$30,AD9&lt;=[1]LISTAS!$F$30),[1]LISTAS!$D$30,IF(AND(AD9&gt;=[1]LISTAS!$E$29,AD9&lt;=[1]LISTAS!$F$29),[1]LISTAS!$D$29,IF(AND(AD9&gt;=[1]LISTAS!$E$28,AD9&lt;=[1]LISTAS!$F$28),[1]LISTAS!$D$28,IF(AND(AD9&gt;=[1]LISTAS!$E$27,AD9&lt;=[1]LISTAS!$F$27),[1]LISTAS!$D$27,IF(AND(AD9&gt;=[1]LISTAS!$E$26,AD9&lt;=[1]LISTAS!$F$26),[1]LISTAS!$D$26,0)))))</f>
        <v>A</v>
      </c>
      <c r="AL9" s="77" t="str">
        <f t="shared" ref="AL9:AL58" si="8">IF(AI9=AK9,"SE MANTUVO","ACTUALIZAR")</f>
        <v>SE MANTUVO</v>
      </c>
      <c r="AM9" s="78" t="s">
        <v>211</v>
      </c>
      <c r="AN9" s="78"/>
      <c r="AO9" s="79">
        <v>0.97</v>
      </c>
      <c r="AP9" s="79">
        <v>0.94</v>
      </c>
    </row>
    <row r="10" spans="1:42">
      <c r="A10" s="60" t="s">
        <v>208</v>
      </c>
      <c r="B10" s="60" t="s">
        <v>209</v>
      </c>
      <c r="C10" s="61" t="s">
        <v>222</v>
      </c>
      <c r="D10" s="62">
        <v>40900</v>
      </c>
      <c r="E10" s="63">
        <v>6.3399999999999998E-2</v>
      </c>
      <c r="F10" s="60" t="s">
        <v>171</v>
      </c>
      <c r="G10" s="60" t="s">
        <v>148</v>
      </c>
      <c r="H10" s="72" t="s">
        <v>134</v>
      </c>
      <c r="I10" s="65">
        <v>0</v>
      </c>
      <c r="J10" s="66">
        <v>-1.7428030000000001E-2</v>
      </c>
      <c r="K10" s="67">
        <v>2</v>
      </c>
      <c r="L10" s="66">
        <v>0.3033942</v>
      </c>
      <c r="M10" s="85">
        <v>5</v>
      </c>
      <c r="N10" s="66">
        <v>0.61663469000000004</v>
      </c>
      <c r="O10" s="81">
        <v>4</v>
      </c>
      <c r="P10" s="66">
        <v>0.45451464520323198</v>
      </c>
      <c r="Q10" s="81">
        <v>4</v>
      </c>
      <c r="R10" s="66">
        <v>0.41696622</v>
      </c>
      <c r="S10" s="71">
        <f t="shared" si="4"/>
        <v>16.774081725203231</v>
      </c>
      <c r="T10" s="71">
        <v>1.7740817252032319</v>
      </c>
      <c r="U10" s="72">
        <f t="shared" si="0"/>
        <v>15</v>
      </c>
      <c r="V10" s="71">
        <f t="shared" si="5"/>
        <v>10.738718274796769</v>
      </c>
      <c r="W10" s="73">
        <f>IF(F10="Actor",[1]LISTAS!$B$51,IF(F10="Actriz",[1]LISTAS!$B$52,IF(F10="Alpha Partner",[1]LISTAS!$B$53,IF(F10="Blogger",[1]LISTAS!$B$54,IF(F10="Conductor",[1]LISTAS!$B$55,IF(F10="Fotógrafo",[1]LISTAS!$B$56,IF(F10="Futbolista",[1]LISTAS!$B$57,IF(F10="Influencer",[1]LISTAS!$B$58,IF(F10="Locutor",[1]LISTAS!$B$59,IF(F10="Modelo",[1]LISTAS!$B$60,IF(F10="Músico",[1]LISTAS!$B$61,IF(F10="Periodista",[1]LISTAS!$B$62,IF(F10="Youtuber",[1]LISTAS!$B$63,0)))))))))))))</f>
        <v>12.5128</v>
      </c>
      <c r="X10" s="74">
        <f t="shared" si="6"/>
        <v>14.286881725203232</v>
      </c>
      <c r="Y10" s="73">
        <f>IF(G10="Actor",[1]LISTAS!$B$18,IF(G10="Conductor de TV",[1]LISTAS!#REF!,IF(G10="Deportista",[1]LISTAS!$B$19,IF(G10="Estilo de Vida",[1]LISTAS!$B$20,IF(G10="Fitness",[1]LISTAS!$B$21,IF(G10="Fotógrafo",[1]LISTAS!$B$22,IF(G10="Futbolista",[1]LISTAS!$B$23,IF(G10="Gamer",[1]LISTAS!$B$24,IF(G10="Locutor",[1]LISTAS!$B$25,IF(G10="Mascota",[1]LISTAS!$B$26,IF(G10="Música",[1]LISTAS!$B$27,IF(G10="Periodista",[1]LISTAS!#REF!,IF(G10="Runner",[1]LISTAS!$B$28,IF(G10="Tecnología",[1]LISTAS!$B$29,IF(G10="Autos",[1]LISTAS!$B$30,IF(G10="Coach",[1]LISTAS!$B$31,IF(G10="Deporte",[1]LISTAS!$B$32,IF(G10="Deporte Extremo",[1]LISTAS!$B$33,IF(G10="Espectáculos",[1]LISTAS!$B$34,IF(G10="Moda",[1]LISTAS!$B$35,IF(G10="Filosofía de Vida",[1]LISTAS!$B$36,IF(G10="Futbol",[1]LISTAS!$B$37,IF(G10="Mommy",[1]LISTAS!$B$38,IF(G10="Skateboard",[1]LISTAS!$B$39,IF(G10="Viajes",[1]LISTAS!$B$40,0)))))))))))))))))))))))))</f>
        <v>23.236910000000002</v>
      </c>
      <c r="Z10" s="73">
        <f>IF(H10="Actor",[1]LISTAS!$B$18,IF(H10="Conductor de TV",[1]LISTAS!#REF!,IF(H10="Deportista",[1]LISTAS!$B$19,IF(H10="Estilo de Vida",[1]LISTAS!$B$20,IF(H10="Fitness",[1]LISTAS!$B$21,IF(H10="Fotógrafo",[1]LISTAS!$B$22,IF(H10="Futbolista",[1]LISTAS!$B$23,IF(H10="Gamer",[1]LISTAS!$B$24,IF(H10="Locutor",[1]LISTAS!$B$25,IF(H10="Mascota",[1]LISTAS!$B$26,IF(H10="Música",[1]LISTAS!$B$27,IF(H10="Periodista",[1]LISTAS!#REF!,IF(H10="Runner",[1]LISTAS!$B$28,IF(H10="Tecnología",[1]LISTAS!$B$29,IF(H10="Autos",[1]LISTAS!$B$30,IF(H10="Coach",[1]LISTAS!$B$31,IF(H10="Deporte",[1]LISTAS!$B$32,IF(H10="Deporte Extremo",[1]LISTAS!$B$33,IF(H10="Espectáculos",[1]LISTAS!$B$34,IF(H10="Moda",[1]LISTAS!$B$35,IF(H10="Filosofía de Vida",[1]LISTAS!$B$36,IF(H10="Futbol",[1]LISTAS!$B$37,IF(H10="Mommy",[1]LISTAS!$B$38,IF(H10="Skateboard",[1]LISTAS!$B$39,IF(H10="Viajes",[1]LISTAS!$B$40,0)))))))))))))))))))))))))</f>
        <v>11.17653</v>
      </c>
      <c r="AA10" s="73">
        <f t="shared" si="1"/>
        <v>15.303280431300809</v>
      </c>
      <c r="AB10" s="73">
        <f t="shared" si="2"/>
        <v>23.236910000000002</v>
      </c>
      <c r="AC10" s="74">
        <f t="shared" si="7"/>
        <v>14.286881725203232</v>
      </c>
      <c r="AD10" s="74">
        <f t="shared" si="3"/>
        <v>16.060963450406465</v>
      </c>
      <c r="AE10" s="75">
        <f>IF(AND(AC10&gt;=[1]LISTAS!$E$30,AC10&lt;=[1]LISTAS!$F$30),[1]LISTAS!$G$30,IF(AND(AC10&gt;=[1]LISTAS!$E$29,AC10&lt;=[1]LISTAS!$F$29),[1]LISTAS!$G$29,IF(AND(AC10&gt;=[1]LISTAS!$E$28,AC10&lt;=[1]LISTAS!$F$28),[1]LISTAS!$G$28,IF(AND(AC10&gt;=[1]LISTAS!$E$27,AC10&lt;=[1]LISTAS!$F$27),[1]LISTAS!$G$27,IF(AND(AC10&gt;=[1]LISTAS!$E$26,AC10&lt;=[1]LISTAS!$F$26),[1]LISTAS!$G$26,0)))))</f>
        <v>0.9</v>
      </c>
      <c r="AF10" s="75" t="s">
        <v>127</v>
      </c>
      <c r="AG10" s="76">
        <f>IF(AND(W10&gt;=[1]LISTAS!$E$30,W10&lt;=[1]LISTAS!$F$30),[1]LISTAS!$G$30,IF(AND(W10&gt;=[1]LISTAS!$E$29,W10&lt;=[1]LISTAS!$F$29),[1]LISTAS!$G$29,IF(AND(W10&gt;=[1]LISTAS!$E$28,W10&lt;=[1]LISTAS!$F$28),[1]LISTAS!$G$28,IF(AND(W10&gt;=[1]LISTAS!$E$27,W10&lt;=[1]LISTAS!$F$27),[1]LISTAS!$G$27,IF(AND(W10&gt;=[1]LISTAS!$E$26,W10&lt;=[1]LISTAS!$F$26),[1]LISTAS!$G$26,0)))))</f>
        <v>0.9</v>
      </c>
      <c r="AH10" s="76" t="str">
        <f>IF(AND(W10&gt;=[1]LISTAS!$E$30,W10&lt;=[1]LISTAS!$F$30),[1]LISTAS!$D$30,IF(AND(W10&gt;=[1]LISTAS!$E$29,W10&lt;=[1]LISTAS!$F$29),[1]LISTAS!$D$29,IF(AND(W10&gt;=[1]LISTAS!$E$28,W10&lt;=[1]LISTAS!$F$28),[1]LISTAS!$D$28,IF(AND(W10&gt;=[1]LISTAS!$E$27,W10&lt;=[1]LISTAS!$F$27),[1]LISTAS!$D$27,IF(AND(W10&gt;=[1]LISTAS!$E$26,W10&lt;=[1]LISTAS!$F$26),[1]LISTAS!$D$26,0)))))</f>
        <v>B</v>
      </c>
      <c r="AI10" s="76" t="s">
        <v>114</v>
      </c>
      <c r="AJ10" s="76">
        <f>IF(AND(AD10&gt;=[1]LISTAS!$E$30,AD10&lt;=[1]LISTAS!$F$30),[1]LISTAS!$G$30,IF(AND(AD10&gt;=[1]LISTAS!$E$29,AD10&lt;=[1]LISTAS!$F$29),[1]LISTAS!$G$29,IF(AND(AD10&gt;=[1]LISTAS!$E$28,AD10&lt;=[1]LISTAS!$F$28),[1]LISTAS!$G$28,IF(AND(AD10&gt;=[1]LISTAS!$E$27,AD10&lt;=[1]LISTAS!$F$27),[1]LISTAS!$G$27,IF(AND(AD10&gt;=[1]LISTAS!$E$26,AD10&lt;=[1]LISTAS!$F$26),[1]LISTAS!$G$26,0)))))</f>
        <v>0.95</v>
      </c>
      <c r="AK10" s="76" t="str">
        <f>IF(AND(AD10&gt;=[1]LISTAS!$E$30,AD10&lt;=[1]LISTAS!$F$30),[1]LISTAS!$D$30,IF(AND(AD10&gt;=[1]LISTAS!$E$29,AD10&lt;=[1]LISTAS!$F$29),[1]LISTAS!$D$29,IF(AND(AD10&gt;=[1]LISTAS!$E$28,AD10&lt;=[1]LISTAS!$F$28),[1]LISTAS!$D$28,IF(AND(AD10&gt;=[1]LISTAS!$E$27,AD10&lt;=[1]LISTAS!$F$27),[1]LISTAS!$D$27,IF(AND(AD10&gt;=[1]LISTAS!$E$26,AD10&lt;=[1]LISTAS!$F$26),[1]LISTAS!$D$26,0)))))</f>
        <v>A</v>
      </c>
      <c r="AL10" s="80" t="s">
        <v>213</v>
      </c>
      <c r="AM10" s="78" t="s">
        <v>211</v>
      </c>
      <c r="AN10" s="78"/>
      <c r="AO10" s="79">
        <v>0.97</v>
      </c>
      <c r="AP10" s="79">
        <v>0.94</v>
      </c>
    </row>
    <row r="11" spans="1:42">
      <c r="A11" s="60" t="s">
        <v>208</v>
      </c>
      <c r="B11" s="60" t="s">
        <v>209</v>
      </c>
      <c r="C11" s="61" t="s">
        <v>223</v>
      </c>
      <c r="D11" s="62">
        <v>167000</v>
      </c>
      <c r="E11" s="63">
        <v>1.7299999999999999E-2</v>
      </c>
      <c r="F11" s="60" t="s">
        <v>168</v>
      </c>
      <c r="G11" s="60" t="s">
        <v>126</v>
      </c>
      <c r="H11" s="72" t="s">
        <v>151</v>
      </c>
      <c r="I11" s="65">
        <v>0</v>
      </c>
      <c r="J11" s="66">
        <v>8.2572400000000008E-3</v>
      </c>
      <c r="K11" s="67">
        <v>2</v>
      </c>
      <c r="L11" s="66">
        <v>0.34892382</v>
      </c>
      <c r="M11" s="81">
        <v>4</v>
      </c>
      <c r="N11" s="66">
        <v>0.50089693000000002</v>
      </c>
      <c r="O11" s="85">
        <v>5</v>
      </c>
      <c r="P11" s="66">
        <v>0.64995681999999999</v>
      </c>
      <c r="Q11" s="69">
        <v>3</v>
      </c>
      <c r="R11" s="66">
        <v>0.38191092999999998</v>
      </c>
      <c r="S11" s="71">
        <f t="shared" si="4"/>
        <v>15.88994574</v>
      </c>
      <c r="T11" s="71">
        <v>1.8899457399999999</v>
      </c>
      <c r="U11" s="72">
        <f t="shared" si="0"/>
        <v>14</v>
      </c>
      <c r="V11" s="71">
        <f t="shared" si="5"/>
        <v>14.525454260000002</v>
      </c>
      <c r="W11" s="73">
        <f>IF(F11="Actor",[1]LISTAS!$B$51,IF(F11="Actriz",[1]LISTAS!$B$52,IF(F11="Alpha Partner",[1]LISTAS!$B$53,IF(F11="Blogger",[1]LISTAS!$B$54,IF(F11="Conductor",[1]LISTAS!$B$55,IF(F11="Fotógrafo",[1]LISTAS!$B$56,IF(F11="Futbolista",[1]LISTAS!$B$57,IF(F11="Influencer",[1]LISTAS!$B$58,IF(F11="Locutor",[1]LISTAS!$B$59,IF(F11="Modelo",[1]LISTAS!$B$60,IF(F11="Músico",[1]LISTAS!$B$61,IF(F11="Periodista",[1]LISTAS!$B$62,IF(F11="Youtuber",[1]LISTAS!$B$63,0)))))))))))))</f>
        <v>16.415400000000002</v>
      </c>
      <c r="X11" s="74">
        <f t="shared" si="6"/>
        <v>18.30534574</v>
      </c>
      <c r="Y11" s="73">
        <f>IF(G11="Actor",[1]LISTAS!$B$18,IF(G11="Conductor de TV",[1]LISTAS!#REF!,IF(G11="Deportista",[1]LISTAS!$B$19,IF(G11="Estilo de Vida",[1]LISTAS!$B$20,IF(G11="Fitness",[1]LISTAS!$B$21,IF(G11="Fotógrafo",[1]LISTAS!$B$22,IF(G11="Futbolista",[1]LISTAS!$B$23,IF(G11="Gamer",[1]LISTAS!$B$24,IF(G11="Locutor",[1]LISTAS!$B$25,IF(G11="Mascota",[1]LISTAS!$B$26,IF(G11="Música",[1]LISTAS!$B$27,IF(G11="Periodista",[1]LISTAS!#REF!,IF(G11="Runner",[1]LISTAS!$B$28,IF(G11="Tecnología",[1]LISTAS!$B$29,IF(G11="Autos",[1]LISTAS!$B$30,IF(G11="Coach",[1]LISTAS!$B$31,IF(G11="Deporte",[1]LISTAS!$B$32,IF(G11="Deporte Extremo",[1]LISTAS!$B$33,IF(G11="Espectáculos",[1]LISTAS!$B$34,IF(G11="Moda",[1]LISTAS!$B$35,IF(G11="Filosofía de Vida",[1]LISTAS!$B$36,IF(G11="Futbol",[1]LISTAS!$B$37,IF(G11="Mommy",[1]LISTAS!$B$38,IF(G11="Skateboard",[1]LISTAS!$B$39,IF(G11="Viajes",[1]LISTAS!$B$40,0)))))))))))))))))))))))))</f>
        <v>18.002144999999999</v>
      </c>
      <c r="Z11" s="73">
        <f>IF(H11="Actor",[1]LISTAS!$B$18,IF(H11="Conductor de TV",[1]LISTAS!#REF!,IF(H11="Deportista",[1]LISTAS!$B$19,IF(H11="Estilo de Vida",[1]LISTAS!$B$20,IF(H11="Fitness",[1]LISTAS!$B$21,IF(H11="Fotógrafo",[1]LISTAS!$B$22,IF(H11="Futbolista",[1]LISTAS!$B$23,IF(H11="Gamer",[1]LISTAS!$B$24,IF(H11="Locutor",[1]LISTAS!$B$25,IF(H11="Mascota",[1]LISTAS!$B$26,IF(H11="Música",[1]LISTAS!$B$27,IF(H11="Periodista",[1]LISTAS!#REF!,IF(H11="Runner",[1]LISTAS!$B$28,IF(H11="Tecnología",[1]LISTAS!$B$29,IF(H11="Autos",[1]LISTAS!$B$30,IF(H11="Coach",[1]LISTAS!$B$31,IF(H11="Deporte",[1]LISTAS!$B$32,IF(H11="Deporte Extremo",[1]LISTAS!$B$33,IF(H11="Espectáculos",[1]LISTAS!$B$34,IF(H11="Moda",[1]LISTAS!$B$35,IF(H11="Filosofía de Vida",[1]LISTAS!$B$36,IF(H11="Futbol",[1]LISTAS!$B$37,IF(H11="Mommy",[1]LISTAS!$B$38,IF(H11="Skateboard",[1]LISTAS!$B$39,IF(H11="Viajes",[1]LISTAS!$B$40,0)))))))))))))))))))))))))</f>
        <v>13</v>
      </c>
      <c r="AA11" s="73">
        <f t="shared" si="1"/>
        <v>16.430722684999999</v>
      </c>
      <c r="AB11" s="73">
        <f t="shared" si="2"/>
        <v>18.30534574</v>
      </c>
      <c r="AC11" s="74">
        <f t="shared" si="7"/>
        <v>18.30534574</v>
      </c>
      <c r="AD11" s="74">
        <f t="shared" si="3"/>
        <v>20.195291480000002</v>
      </c>
      <c r="AE11" s="75">
        <f>IF(AND(AC11&gt;=[1]LISTAS!$E$30,AC11&lt;=[1]LISTAS!$F$30),[1]LISTAS!$G$30,IF(AND(AC11&gt;=[1]LISTAS!$E$29,AC11&lt;=[1]LISTAS!$F$29),[1]LISTAS!$G$29,IF(AND(AC11&gt;=[1]LISTAS!$E$28,AC11&lt;=[1]LISTAS!$F$28),[1]LISTAS!$G$28,IF(AND(AC11&gt;=[1]LISTAS!$E$27,AC11&lt;=[1]LISTAS!$F$27),[1]LISTAS!$G$27,IF(AND(AC11&gt;=[1]LISTAS!$E$26,AC11&lt;=[1]LISTAS!$F$26),[1]LISTAS!$G$26,0)))))</f>
        <v>0.95</v>
      </c>
      <c r="AF11" s="75" t="s">
        <v>108</v>
      </c>
      <c r="AG11" s="76">
        <f>IF(AND(W11&gt;=[1]LISTAS!$E$30,W11&lt;=[1]LISTAS!$F$30),[1]LISTAS!$G$30,IF(AND(W11&gt;=[1]LISTAS!$E$29,W11&lt;=[1]LISTAS!$F$29),[1]LISTAS!$G$29,IF(AND(W11&gt;=[1]LISTAS!$E$28,W11&lt;=[1]LISTAS!$F$28),[1]LISTAS!$G$28,IF(AND(W11&gt;=[1]LISTAS!$E$27,W11&lt;=[1]LISTAS!$F$27),[1]LISTAS!$G$27,IF(AND(W11&gt;=[1]LISTAS!$E$26,W11&lt;=[1]LISTAS!$F$26),[1]LISTAS!$G$26,0)))))</f>
        <v>0.95</v>
      </c>
      <c r="AH11" s="76" t="str">
        <f>IF(AND(W11&gt;=[1]LISTAS!$E$30,W11&lt;=[1]LISTAS!$F$30),[1]LISTAS!$D$30,IF(AND(W11&gt;=[1]LISTAS!$E$29,W11&lt;=[1]LISTAS!$F$29),[1]LISTAS!$D$29,IF(AND(W11&gt;=[1]LISTAS!$E$28,W11&lt;=[1]LISTAS!$F$28),[1]LISTAS!$D$28,IF(AND(W11&gt;=[1]LISTAS!$E$27,W11&lt;=[1]LISTAS!$F$27),[1]LISTAS!$D$27,IF(AND(W11&gt;=[1]LISTAS!$E$26,W11&lt;=[1]LISTAS!$F$26),[1]LISTAS!$D$26,0)))))</f>
        <v>A</v>
      </c>
      <c r="AI11" s="76" t="s">
        <v>108</v>
      </c>
      <c r="AJ11" s="76">
        <f>IF(AND(AD11&gt;=[1]LISTAS!$E$30,AD11&lt;=[1]LISTAS!$F$30),[1]LISTAS!$G$30,IF(AND(AD11&gt;=[1]LISTAS!$E$29,AD11&lt;=[1]LISTAS!$F$29),[1]LISTAS!$G$29,IF(AND(AD11&gt;=[1]LISTAS!$E$28,AD11&lt;=[1]LISTAS!$F$28),[1]LISTAS!$G$28,IF(AND(AD11&gt;=[1]LISTAS!$E$27,AD11&lt;=[1]LISTAS!$F$27),[1]LISTAS!$G$27,IF(AND(AD11&gt;=[1]LISTAS!$E$26,AD11&lt;=[1]LISTAS!$F$26),[1]LISTAS!$G$26,0)))))</f>
        <v>0.95</v>
      </c>
      <c r="AK11" s="76" t="str">
        <f>IF(AND(AD11&gt;=[1]LISTAS!$E$30,AD11&lt;=[1]LISTAS!$F$30),[1]LISTAS!$D$30,IF(AND(AD11&gt;=[1]LISTAS!$E$29,AD11&lt;=[1]LISTAS!$F$29),[1]LISTAS!$D$29,IF(AND(AD11&gt;=[1]LISTAS!$E$28,AD11&lt;=[1]LISTAS!$F$28),[1]LISTAS!$D$28,IF(AND(AD11&gt;=[1]LISTAS!$E$27,AD11&lt;=[1]LISTAS!$F$27),[1]LISTAS!$D$27,IF(AND(AD11&gt;=[1]LISTAS!$E$26,AD11&lt;=[1]LISTAS!$F$26),[1]LISTAS!$D$26,0)))))</f>
        <v>A</v>
      </c>
      <c r="AL11" s="77" t="str">
        <f t="shared" si="8"/>
        <v>SE MANTUVO</v>
      </c>
      <c r="AM11" s="78" t="s">
        <v>211</v>
      </c>
      <c r="AN11" s="78"/>
      <c r="AO11" s="79">
        <v>0.97</v>
      </c>
      <c r="AP11" s="79">
        <v>0.94</v>
      </c>
    </row>
    <row r="12" spans="1:42">
      <c r="A12" s="60" t="s">
        <v>208</v>
      </c>
      <c r="B12" s="60" t="s">
        <v>209</v>
      </c>
      <c r="C12" s="61" t="s">
        <v>224</v>
      </c>
      <c r="D12" s="62">
        <v>23000</v>
      </c>
      <c r="E12" s="63">
        <v>5.5399999999999998E-2</v>
      </c>
      <c r="F12" s="60" t="s">
        <v>168</v>
      </c>
      <c r="G12" s="60" t="s">
        <v>91</v>
      </c>
      <c r="H12" s="72" t="s">
        <v>99</v>
      </c>
      <c r="I12" s="64">
        <v>3</v>
      </c>
      <c r="J12" s="70">
        <v>0.43411846999999998</v>
      </c>
      <c r="K12" s="67">
        <v>2</v>
      </c>
      <c r="L12" s="66">
        <v>-0.19597502</v>
      </c>
      <c r="M12" s="69">
        <v>3</v>
      </c>
      <c r="N12" s="66">
        <v>0.45450383999999999</v>
      </c>
      <c r="O12" s="67">
        <v>2</v>
      </c>
      <c r="P12" s="66">
        <v>0.44526550175436602</v>
      </c>
      <c r="Q12" s="69">
        <v>3</v>
      </c>
      <c r="R12" s="66">
        <v>0.40833186999999999</v>
      </c>
      <c r="S12" s="71">
        <f t="shared" si="4"/>
        <v>14.546244661754363</v>
      </c>
      <c r="T12" s="71">
        <v>1.5462446617543661</v>
      </c>
      <c r="U12" s="72">
        <f t="shared" si="0"/>
        <v>13</v>
      </c>
      <c r="V12" s="71">
        <f t="shared" si="5"/>
        <v>14.869155338245635</v>
      </c>
      <c r="W12" s="73">
        <f>IF(F12="Actor",[1]LISTAS!$B$51,IF(F12="Actriz",[1]LISTAS!$B$52,IF(F12="Alpha Partner",[1]LISTAS!$B$53,IF(F12="Blogger",[1]LISTAS!$B$54,IF(F12="Conductor",[1]LISTAS!$B$55,IF(F12="Fotógrafo",[1]LISTAS!$B$56,IF(F12="Futbolista",[1]LISTAS!$B$57,IF(F12="Influencer",[1]LISTAS!$B$58,IF(F12="Locutor",[1]LISTAS!$B$59,IF(F12="Modelo",[1]LISTAS!$B$60,IF(F12="Músico",[1]LISTAS!$B$61,IF(F12="Periodista",[1]LISTAS!$B$62,IF(F12="Youtuber",[1]LISTAS!$B$63,0)))))))))))))</f>
        <v>16.415400000000002</v>
      </c>
      <c r="X12" s="74">
        <f t="shared" si="6"/>
        <v>17.961644661754367</v>
      </c>
      <c r="Y12" s="73">
        <f>IF(G12="Actor",[1]LISTAS!$B$18,IF(G12="Conductor de TV",[1]LISTAS!#REF!,IF(G12="Deportista",[1]LISTAS!$B$19,IF(G12="Estilo de Vida",[1]LISTAS!$B$20,IF(G12="Fitness",[1]LISTAS!$B$21,IF(G12="Fotógrafo",[1]LISTAS!$B$22,IF(G12="Futbolista",[1]LISTAS!$B$23,IF(G12="Gamer",[1]LISTAS!$B$24,IF(G12="Locutor",[1]LISTAS!$B$25,IF(G12="Mascota",[1]LISTAS!$B$26,IF(G12="Música",[1]LISTAS!$B$27,IF(G12="Periodista",[1]LISTAS!#REF!,IF(G12="Runner",[1]LISTAS!$B$28,IF(G12="Tecnología",[1]LISTAS!$B$29,IF(G12="Autos",[1]LISTAS!$B$30,IF(G12="Coach",[1]LISTAS!$B$31,IF(G12="Deporte",[1]LISTAS!$B$32,IF(G12="Deporte Extremo",[1]LISTAS!$B$33,IF(G12="Espectáculos",[1]LISTAS!$B$34,IF(G12="Moda",[1]LISTAS!$B$35,IF(G12="Filosofía de Vida",[1]LISTAS!$B$36,IF(G12="Futbol",[1]LISTAS!$B$37,IF(G12="Mommy",[1]LISTAS!$B$38,IF(G12="Skateboard",[1]LISTAS!$B$39,IF(G12="Viajes",[1]LISTAS!$B$40,0)))))))))))))))))))))))))</f>
        <v>31.38721</v>
      </c>
      <c r="Z12" s="64">
        <f>IF(H12="Actor",[1]LISTAS!$B$18,IF(H12="Conductor de TV",[1]LISTAS!#REF!,IF(H12="Deportista",[1]LISTAS!$B$19,IF(H12="Estilo de Vida",[1]LISTAS!$B$20,IF(H12="Fitness",[1]LISTAS!$B$21,IF(H12="Fotógrafo",[1]LISTAS!$B$22,IF(H12="Futbolista",[1]LISTAS!$B$23,IF(H12="Gamer",[1]LISTAS!$B$24,IF(H12="Locutor",[1]LISTAS!$B$25,IF(H12="Mascota",[1]LISTAS!$B$26,IF(H12="Música",[1]LISTAS!$B$27,IF(H12="Periodista",[1]LISTAS!#REF!,IF(H12="Runner",[1]LISTAS!$B$28,IF(H12="Tecnología",[1]LISTAS!$B$29,IF(H12="Autos",[1]LISTAS!$B$30,IF(H12="Coach",[1]LISTAS!$B$31,IF(H12="Deporte",[1]LISTAS!$B$32,IF(H12="Deporte Extremo",[1]LISTAS!$B$33,IF(H12="Espectáculos",[1]LISTAS!$B$34,IF(H12="Moda",[1]LISTAS!$B$35,IF(H12="Filosofía de Vida",[1]LISTAS!$B$36,IF(H12="Futbol",[1]LISTAS!$B$37,IF(H12="Mommy",[1]LISTAS!$B$38,IF(H12="Skateboard",[1]LISTAS!$B$39,IF(H12="Viajes",[1]LISTAS!$B$40,0)))))))))))))))))))))))))</f>
        <v>0</v>
      </c>
      <c r="AA12" s="73">
        <f t="shared" si="1"/>
        <v>16.441063665438591</v>
      </c>
      <c r="AB12" s="73">
        <f t="shared" si="2"/>
        <v>31.38721</v>
      </c>
      <c r="AC12" s="74">
        <f t="shared" si="7"/>
        <v>17.961644661754367</v>
      </c>
      <c r="AD12" s="74">
        <f t="shared" si="3"/>
        <v>19.507889323508731</v>
      </c>
      <c r="AE12" s="75">
        <f>IF(AND(AC12&gt;=[1]LISTAS!$E$30,AC12&lt;=[1]LISTAS!$F$30),[1]LISTAS!$G$30,IF(AND(AC12&gt;=[1]LISTAS!$E$29,AC12&lt;=[1]LISTAS!$F$29),[1]LISTAS!$G$29,IF(AND(AC12&gt;=[1]LISTAS!$E$28,AC12&lt;=[1]LISTAS!$F$28),[1]LISTAS!$G$28,IF(AND(AC12&gt;=[1]LISTAS!$E$27,AC12&lt;=[1]LISTAS!$F$27),[1]LISTAS!$G$27,IF(AND(AC12&gt;=[1]LISTAS!$E$26,AC12&lt;=[1]LISTAS!$F$26),[1]LISTAS!$G$26,0)))))</f>
        <v>0.95</v>
      </c>
      <c r="AF12" s="75" t="s">
        <v>108</v>
      </c>
      <c r="AG12" s="76">
        <f>IF(AND(W12&gt;=[1]LISTAS!$E$30,W12&lt;=[1]LISTAS!$F$30),[1]LISTAS!$G$30,IF(AND(W12&gt;=[1]LISTAS!$E$29,W12&lt;=[1]LISTAS!$F$29),[1]LISTAS!$G$29,IF(AND(W12&gt;=[1]LISTAS!$E$28,W12&lt;=[1]LISTAS!$F$28),[1]LISTAS!$G$28,IF(AND(W12&gt;=[1]LISTAS!$E$27,W12&lt;=[1]LISTAS!$F$27),[1]LISTAS!$G$27,IF(AND(W12&gt;=[1]LISTAS!$E$26,W12&lt;=[1]LISTAS!$F$26),[1]LISTAS!$G$26,0)))))</f>
        <v>0.95</v>
      </c>
      <c r="AH12" s="76" t="str">
        <f>IF(AND(W12&gt;=[1]LISTAS!$E$30,W12&lt;=[1]LISTAS!$F$30),[1]LISTAS!$D$30,IF(AND(W12&gt;=[1]LISTAS!$E$29,W12&lt;=[1]LISTAS!$F$29),[1]LISTAS!$D$29,IF(AND(W12&gt;=[1]LISTAS!$E$28,W12&lt;=[1]LISTAS!$F$28),[1]LISTAS!$D$28,IF(AND(W12&gt;=[1]LISTAS!$E$27,W12&lt;=[1]LISTAS!$F$27),[1]LISTAS!$D$27,IF(AND(W12&gt;=[1]LISTAS!$E$26,W12&lt;=[1]LISTAS!$F$26),[1]LISTAS!$D$26,0)))))</f>
        <v>A</v>
      </c>
      <c r="AI12" s="76" t="s">
        <v>114</v>
      </c>
      <c r="AJ12" s="76">
        <f>IF(AND(AD12&gt;=[1]LISTAS!$E$30,AD12&lt;=[1]LISTAS!$F$30),[1]LISTAS!$G$30,IF(AND(AD12&gt;=[1]LISTAS!$E$29,AD12&lt;=[1]LISTAS!$F$29),[1]LISTAS!$G$29,IF(AND(AD12&gt;=[1]LISTAS!$E$28,AD12&lt;=[1]LISTAS!$F$28),[1]LISTAS!$G$28,IF(AND(AD12&gt;=[1]LISTAS!$E$27,AD12&lt;=[1]LISTAS!$F$27),[1]LISTAS!$G$27,IF(AND(AD12&gt;=[1]LISTAS!$E$26,AD12&lt;=[1]LISTAS!$F$26),[1]LISTAS!$G$26,0)))))</f>
        <v>0.95</v>
      </c>
      <c r="AK12" s="76" t="str">
        <f>IF(AND(AD12&gt;=[1]LISTAS!$E$30,AD12&lt;=[1]LISTAS!$F$30),[1]LISTAS!$D$30,IF(AND(AD12&gt;=[1]LISTAS!$E$29,AD12&lt;=[1]LISTAS!$F$29),[1]LISTAS!$D$29,IF(AND(AD12&gt;=[1]LISTAS!$E$28,AD12&lt;=[1]LISTAS!$F$28),[1]LISTAS!$D$28,IF(AND(AD12&gt;=[1]LISTAS!$E$27,AD12&lt;=[1]LISTAS!$F$27),[1]LISTAS!$D$27,IF(AND(AD12&gt;=[1]LISTAS!$E$26,AD12&lt;=[1]LISTAS!$F$26),[1]LISTAS!$D$26,0)))))</f>
        <v>A</v>
      </c>
      <c r="AL12" s="80" t="s">
        <v>213</v>
      </c>
      <c r="AM12" s="78" t="s">
        <v>211</v>
      </c>
      <c r="AN12" s="78"/>
      <c r="AO12" s="79">
        <v>0.97</v>
      </c>
      <c r="AP12" s="79">
        <v>0.94</v>
      </c>
    </row>
    <row r="13" spans="1:42">
      <c r="A13" s="60" t="s">
        <v>208</v>
      </c>
      <c r="B13" s="60" t="s">
        <v>209</v>
      </c>
      <c r="C13" s="61" t="s">
        <v>225</v>
      </c>
      <c r="D13" s="62">
        <v>5141</v>
      </c>
      <c r="E13" s="63">
        <v>4.1200000000000001E-2</v>
      </c>
      <c r="F13" s="60" t="s">
        <v>143</v>
      </c>
      <c r="G13" s="60" t="s">
        <v>91</v>
      </c>
      <c r="H13" s="72" t="s">
        <v>99</v>
      </c>
      <c r="I13" s="81">
        <v>4</v>
      </c>
      <c r="J13" s="66">
        <v>0.49160074999999998</v>
      </c>
      <c r="K13" s="86">
        <v>1</v>
      </c>
      <c r="L13" s="66">
        <v>0.23333333000000001</v>
      </c>
      <c r="M13" s="69">
        <v>3</v>
      </c>
      <c r="N13" s="66">
        <v>0.40133332999999999</v>
      </c>
      <c r="O13" s="69">
        <v>3</v>
      </c>
      <c r="P13" s="66">
        <v>0.43378177041628202</v>
      </c>
      <c r="Q13" s="69">
        <v>3</v>
      </c>
      <c r="R13" s="66">
        <v>0.39026512000000002</v>
      </c>
      <c r="S13" s="71">
        <f t="shared" si="4"/>
        <v>15.950314300416283</v>
      </c>
      <c r="T13" s="71">
        <v>1.950314300416282</v>
      </c>
      <c r="U13" s="72">
        <f t="shared" si="0"/>
        <v>14</v>
      </c>
      <c r="V13" s="71">
        <f t="shared" si="5"/>
        <v>14.116985699583717</v>
      </c>
      <c r="W13" s="73">
        <f>IF(F13="Actor",[1]LISTAS!$B$51,IF(F13="Actriz",[1]LISTAS!$B$52,IF(F13="Alpha Partner",[1]LISTAS!$B$53,IF(F13="Blogger",[1]LISTAS!$B$54,IF(F13="Conductor",[1]LISTAS!$B$55,IF(F13="Fotógrafo",[1]LISTAS!$B$56,IF(F13="Futbolista",[1]LISTAS!$B$57,IF(F13="Influencer",[1]LISTAS!$B$58,IF(F13="Locutor",[1]LISTAS!$B$59,IF(F13="Modelo",[1]LISTAS!$B$60,IF(F13="Músico",[1]LISTAS!$B$61,IF(F13="Periodista",[1]LISTAS!$B$62,IF(F13="Youtuber",[1]LISTAS!$B$63,0)))))))))))))</f>
        <v>16.067299999999999</v>
      </c>
      <c r="X13" s="74">
        <f t="shared" si="6"/>
        <v>18.01761430041628</v>
      </c>
      <c r="Y13" s="73">
        <f>IF(G13="Actor",[1]LISTAS!$B$18,IF(G13="Conductor de TV",[1]LISTAS!#REF!,IF(G13="Deportista",[1]LISTAS!$B$19,IF(G13="Estilo de Vida",[1]LISTAS!$B$20,IF(G13="Fitness",[1]LISTAS!$B$21,IF(G13="Fotógrafo",[1]LISTAS!$B$22,IF(G13="Futbolista",[1]LISTAS!$B$23,IF(G13="Gamer",[1]LISTAS!$B$24,IF(G13="Locutor",[1]LISTAS!$B$25,IF(G13="Mascota",[1]LISTAS!$B$26,IF(G13="Música",[1]LISTAS!$B$27,IF(G13="Periodista",[1]LISTAS!#REF!,IF(G13="Runner",[1]LISTAS!$B$28,IF(G13="Tecnología",[1]LISTAS!$B$29,IF(G13="Autos",[1]LISTAS!$B$30,IF(G13="Coach",[1]LISTAS!$B$31,IF(G13="Deporte",[1]LISTAS!$B$32,IF(G13="Deporte Extremo",[1]LISTAS!$B$33,IF(G13="Espectáculos",[1]LISTAS!$B$34,IF(G13="Moda",[1]LISTAS!$B$35,IF(G13="Filosofía de Vida",[1]LISTAS!$B$36,IF(G13="Futbol",[1]LISTAS!$B$37,IF(G13="Mommy",[1]LISTAS!$B$38,IF(G13="Skateboard",[1]LISTAS!$B$39,IF(G13="Viajes",[1]LISTAS!$B$40,0)))))))))))))))))))))))))</f>
        <v>31.38721</v>
      </c>
      <c r="Z13" s="64">
        <f>IF(H13="Actor",[1]LISTAS!$B$18,IF(H13="Conductor de TV",[1]LISTAS!#REF!,IF(H13="Deportista",[1]LISTAS!$B$19,IF(H13="Estilo de Vida",[1]LISTAS!$B$20,IF(H13="Fitness",[1]LISTAS!$B$21,IF(H13="Fotógrafo",[1]LISTAS!$B$22,IF(H13="Futbolista",[1]LISTAS!$B$23,IF(H13="Gamer",[1]LISTAS!$B$24,IF(H13="Locutor",[1]LISTAS!$B$25,IF(H13="Mascota",[1]LISTAS!$B$26,IF(H13="Música",[1]LISTAS!$B$27,IF(H13="Periodista",[1]LISTAS!#REF!,IF(H13="Runner",[1]LISTAS!$B$28,IF(H13="Tecnología",[1]LISTAS!$B$29,IF(H13="Autos",[1]LISTAS!$B$30,IF(H13="Coach",[1]LISTAS!$B$31,IF(H13="Deporte",[1]LISTAS!$B$32,IF(H13="Deporte Extremo",[1]LISTAS!$B$33,IF(H13="Espectáculos",[1]LISTAS!$B$34,IF(H13="Moda",[1]LISTAS!$B$35,IF(H13="Filosofía de Vida",[1]LISTAS!$B$36,IF(H13="Futbol",[1]LISTAS!$B$37,IF(H13="Mommy",[1]LISTAS!$B$38,IF(H13="Skateboard",[1]LISTAS!$B$39,IF(H13="Viajes",[1]LISTAS!$B$40,0)))))))))))))))))))))))))</f>
        <v>0</v>
      </c>
      <c r="AA13" s="73">
        <f t="shared" si="1"/>
        <v>16.368031075104071</v>
      </c>
      <c r="AB13" s="73">
        <f t="shared" si="2"/>
        <v>31.38721</v>
      </c>
      <c r="AC13" s="74">
        <f t="shared" si="7"/>
        <v>18.01761430041628</v>
      </c>
      <c r="AD13" s="74">
        <f t="shared" si="3"/>
        <v>19.967928600832561</v>
      </c>
      <c r="AE13" s="75">
        <f>IF(AND(AC13&gt;=[1]LISTAS!$E$30,AC13&lt;=[1]LISTAS!$F$30),[1]LISTAS!$G$30,IF(AND(AC13&gt;=[1]LISTAS!$E$29,AC13&lt;=[1]LISTAS!$F$29),[1]LISTAS!$G$29,IF(AND(AC13&gt;=[1]LISTAS!$E$28,AC13&lt;=[1]LISTAS!$F$28),[1]LISTAS!$G$28,IF(AND(AC13&gt;=[1]LISTAS!$E$27,AC13&lt;=[1]LISTAS!$F$27),[1]LISTAS!$G$27,IF(AND(AC13&gt;=[1]LISTAS!$E$26,AC13&lt;=[1]LISTAS!$F$26),[1]LISTAS!$G$26,0)))))</f>
        <v>0.95</v>
      </c>
      <c r="AF13" s="75" t="s">
        <v>108</v>
      </c>
      <c r="AG13" s="76">
        <f>IF(AND(W13&gt;=[1]LISTAS!$E$30,W13&lt;=[1]LISTAS!$F$30),[1]LISTAS!$G$30,IF(AND(W13&gt;=[1]LISTAS!$E$29,W13&lt;=[1]LISTAS!$F$29),[1]LISTAS!$G$29,IF(AND(W13&gt;=[1]LISTAS!$E$28,W13&lt;=[1]LISTAS!$F$28),[1]LISTAS!$G$28,IF(AND(W13&gt;=[1]LISTAS!$E$27,W13&lt;=[1]LISTAS!$F$27),[1]LISTAS!$G$27,IF(AND(W13&gt;=[1]LISTAS!$E$26,W13&lt;=[1]LISTAS!$F$26),[1]LISTAS!$G$26,0)))))</f>
        <v>0.95</v>
      </c>
      <c r="AH13" s="76" t="str">
        <f>IF(AND(W13&gt;=[1]LISTAS!$E$30,W13&lt;=[1]LISTAS!$F$30),[1]LISTAS!$D$30,IF(AND(W13&gt;=[1]LISTAS!$E$29,W13&lt;=[1]LISTAS!$F$29),[1]LISTAS!$D$29,IF(AND(W13&gt;=[1]LISTAS!$E$28,W13&lt;=[1]LISTAS!$F$28),[1]LISTAS!$D$28,IF(AND(W13&gt;=[1]LISTAS!$E$27,W13&lt;=[1]LISTAS!$F$27),[1]LISTAS!$D$27,IF(AND(W13&gt;=[1]LISTAS!$E$26,W13&lt;=[1]LISTAS!$F$26),[1]LISTAS!$D$26,0)))))</f>
        <v>A</v>
      </c>
      <c r="AI13" s="76" t="s">
        <v>114</v>
      </c>
      <c r="AJ13" s="76">
        <f>IF(AND(AD13&gt;=[1]LISTAS!$E$30,AD13&lt;=[1]LISTAS!$F$30),[1]LISTAS!$G$30,IF(AND(AD13&gt;=[1]LISTAS!$E$29,AD13&lt;=[1]LISTAS!$F$29),[1]LISTAS!$G$29,IF(AND(AD13&gt;=[1]LISTAS!$E$28,AD13&lt;=[1]LISTAS!$F$28),[1]LISTAS!$G$28,IF(AND(AD13&gt;=[1]LISTAS!$E$27,AD13&lt;=[1]LISTAS!$F$27),[1]LISTAS!$G$27,IF(AND(AD13&gt;=[1]LISTAS!$E$26,AD13&lt;=[1]LISTAS!$F$26),[1]LISTAS!$G$26,0)))))</f>
        <v>0.95</v>
      </c>
      <c r="AK13" s="76" t="str">
        <f>IF(AND(AD13&gt;=[1]LISTAS!$E$30,AD13&lt;=[1]LISTAS!$F$30),[1]LISTAS!$D$30,IF(AND(AD13&gt;=[1]LISTAS!$E$29,AD13&lt;=[1]LISTAS!$F$29),[1]LISTAS!$D$29,IF(AND(AD13&gt;=[1]LISTAS!$E$28,AD13&lt;=[1]LISTAS!$F$28),[1]LISTAS!$D$28,IF(AND(AD13&gt;=[1]LISTAS!$E$27,AD13&lt;=[1]LISTAS!$F$27),[1]LISTAS!$D$27,IF(AND(AD13&gt;=[1]LISTAS!$E$26,AD13&lt;=[1]LISTAS!$F$26),[1]LISTAS!$D$26,0)))))</f>
        <v>A</v>
      </c>
      <c r="AL13" s="80" t="s">
        <v>213</v>
      </c>
      <c r="AM13" s="78" t="s">
        <v>211</v>
      </c>
      <c r="AN13" s="78"/>
      <c r="AO13" s="79">
        <v>0.97</v>
      </c>
      <c r="AP13" s="79">
        <v>0.94</v>
      </c>
    </row>
    <row r="14" spans="1:42">
      <c r="A14" s="60" t="s">
        <v>208</v>
      </c>
      <c r="B14" s="60" t="s">
        <v>209</v>
      </c>
      <c r="C14" s="61" t="s">
        <v>226</v>
      </c>
      <c r="D14" s="62">
        <v>254000</v>
      </c>
      <c r="E14" s="63">
        <v>7.4999999999999997E-2</v>
      </c>
      <c r="F14" s="60" t="s">
        <v>169</v>
      </c>
      <c r="G14" s="60" t="s">
        <v>126</v>
      </c>
      <c r="H14" s="64" t="s">
        <v>163</v>
      </c>
      <c r="I14" s="65">
        <v>0</v>
      </c>
      <c r="J14" s="66">
        <v>-8.9979680000000006E-2</v>
      </c>
      <c r="K14" s="67">
        <v>2</v>
      </c>
      <c r="L14" s="66">
        <v>0.29387634000000001</v>
      </c>
      <c r="M14" s="69">
        <v>3</v>
      </c>
      <c r="N14" s="66">
        <v>0.41145098000000002</v>
      </c>
      <c r="O14" s="69">
        <v>3</v>
      </c>
      <c r="P14" s="66">
        <v>0.41719330545829297</v>
      </c>
      <c r="Q14" s="67">
        <v>2</v>
      </c>
      <c r="R14" s="66">
        <v>-0.18927021999999999</v>
      </c>
      <c r="S14" s="71">
        <f t="shared" si="4"/>
        <v>10.843270725458293</v>
      </c>
      <c r="T14" s="71">
        <v>0.84327072545829296</v>
      </c>
      <c r="U14" s="72">
        <f t="shared" si="0"/>
        <v>10</v>
      </c>
      <c r="V14" s="71">
        <f t="shared" si="5"/>
        <v>11.943229274541707</v>
      </c>
      <c r="W14" s="73">
        <f>IF(F14="Actor",[1]LISTAS!$B$51,IF(F14="Actriz",[1]LISTAS!$B$52,IF(F14="Alpha Partner",[1]LISTAS!$B$53,IF(F14="Blogger",[1]LISTAS!$B$54,IF(F14="Conductor",[1]LISTAS!$B$55,IF(F14="Fotógrafo",[1]LISTAS!$B$56,IF(F14="Futbolista",[1]LISTAS!$B$57,IF(F14="Influencer",[1]LISTAS!$B$58,IF(F14="Locutor",[1]LISTAS!$B$59,IF(F14="Modelo",[1]LISTAS!$B$60,IF(F14="Músico",[1]LISTAS!$B$61,IF(F14="Periodista",[1]LISTAS!$B$62,IF(F14="Youtuber",[1]LISTAS!$B$63,0)))))))))))))</f>
        <v>12.7865</v>
      </c>
      <c r="X14" s="74">
        <f t="shared" si="6"/>
        <v>13.629770725458293</v>
      </c>
      <c r="Y14" s="73">
        <f>IF(G14="Actor",[1]LISTAS!$B$18,IF(G14="Conductor de TV",[1]LISTAS!#REF!,IF(G14="Deportista",[1]LISTAS!$B$19,IF(G14="Estilo de Vida",[1]LISTAS!$B$20,IF(G14="Fitness",[1]LISTAS!$B$21,IF(G14="Fotógrafo",[1]LISTAS!$B$22,IF(G14="Futbolista",[1]LISTAS!$B$23,IF(G14="Gamer",[1]LISTAS!$B$24,IF(G14="Locutor",[1]LISTAS!$B$25,IF(G14="Mascota",[1]LISTAS!$B$26,IF(G14="Música",[1]LISTAS!$B$27,IF(G14="Periodista",[1]LISTAS!#REF!,IF(G14="Runner",[1]LISTAS!$B$28,IF(G14="Tecnología",[1]LISTAS!$B$29,IF(G14="Autos",[1]LISTAS!$B$30,IF(G14="Coach",[1]LISTAS!$B$31,IF(G14="Deporte",[1]LISTAS!$B$32,IF(G14="Deporte Extremo",[1]LISTAS!$B$33,IF(G14="Espectáculos",[1]LISTAS!$B$34,IF(G14="Moda",[1]LISTAS!$B$35,IF(G14="Filosofía de Vida",[1]LISTAS!$B$36,IF(G14="Futbol",[1]LISTAS!$B$37,IF(G14="Mommy",[1]LISTAS!$B$38,IF(G14="Skateboard",[1]LISTAS!$B$39,IF(G14="Viajes",[1]LISTAS!$B$40,0)))))))))))))))))))))))))</f>
        <v>18.002144999999999</v>
      </c>
      <c r="Z14" s="64">
        <f>IF(H14="Actor",[1]LISTAS!$B$18,IF(H14="Conductor de TV",[1]LISTAS!#REF!,IF(H14="Deportista",[1]LISTAS!$B$19,IF(H14="Estilo de Vida",[1]LISTAS!$B$20,IF(H14="Fitness",[1]LISTAS!$B$21,IF(H14="Fotógrafo",[1]LISTAS!$B$22,IF(H14="Futbolista",[1]LISTAS!$B$23,IF(H14="Gamer",[1]LISTAS!$B$24,IF(H14="Locutor",[1]LISTAS!$B$25,IF(H14="Mascota",[1]LISTAS!$B$26,IF(H14="Música",[1]LISTAS!$B$27,IF(H14="Periodista",[1]LISTAS!#REF!,IF(H14="Runner",[1]LISTAS!$B$28,IF(H14="Tecnología",[1]LISTAS!$B$29,IF(H14="Autos",[1]LISTAS!$B$30,IF(H14="Coach",[1]LISTAS!$B$31,IF(H14="Deporte",[1]LISTAS!$B$32,IF(H14="Deporte Extremo",[1]LISTAS!$B$33,IF(H14="Espectáculos",[1]LISTAS!$B$34,IF(H14="Moda",[1]LISTAS!$B$35,IF(H14="Filosofía de Vida",[1]LISTAS!$B$36,IF(H14="Futbol",[1]LISTAS!$B$37,IF(H14="Mommy",[1]LISTAS!$B$38,IF(H14="Skateboard",[1]LISTAS!$B$39,IF(H14="Viajes",[1]LISTAS!$B$40,0)))))))))))))))))))))))))</f>
        <v>0</v>
      </c>
      <c r="AA14" s="73">
        <f t="shared" si="1"/>
        <v>11.104603931364572</v>
      </c>
      <c r="AB14" s="73">
        <f t="shared" si="2"/>
        <v>18.002144999999999</v>
      </c>
      <c r="AC14" s="74">
        <f t="shared" si="7"/>
        <v>13.629770725458293</v>
      </c>
      <c r="AD14" s="74">
        <f t="shared" si="3"/>
        <v>14.473041450916586</v>
      </c>
      <c r="AE14" s="75">
        <f>IF(AND(AC14&gt;=[1]LISTAS!$E$30,AC14&lt;=[1]LISTAS!$F$30),[1]LISTAS!$G$30,IF(AND(AC14&gt;=[1]LISTAS!$E$29,AC14&lt;=[1]LISTAS!$F$29),[1]LISTAS!$G$29,IF(AND(AC14&gt;=[1]LISTAS!$E$28,AC14&lt;=[1]LISTAS!$F$28),[1]LISTAS!$G$28,IF(AND(AC14&gt;=[1]LISTAS!$E$27,AC14&lt;=[1]LISTAS!$F$27),[1]LISTAS!$G$27,IF(AND(AC14&gt;=[1]LISTAS!$E$26,AC14&lt;=[1]LISTAS!$F$26),[1]LISTAS!$G$26,0)))))</f>
        <v>0.9</v>
      </c>
      <c r="AF14" s="75" t="s">
        <v>127</v>
      </c>
      <c r="AG14" s="76">
        <f>IF(AND(W14&gt;=[1]LISTAS!$E$30,W14&lt;=[1]LISTAS!$F$30),[1]LISTAS!$G$30,IF(AND(W14&gt;=[1]LISTAS!$E$29,W14&lt;=[1]LISTAS!$F$29),[1]LISTAS!$G$29,IF(AND(W14&gt;=[1]LISTAS!$E$28,W14&lt;=[1]LISTAS!$F$28),[1]LISTAS!$G$28,IF(AND(W14&gt;=[1]LISTAS!$E$27,W14&lt;=[1]LISTAS!$F$27),[1]LISTAS!$G$27,IF(AND(W14&gt;=[1]LISTAS!$E$26,W14&lt;=[1]LISTAS!$F$26),[1]LISTAS!$G$26,0)))))</f>
        <v>0.9</v>
      </c>
      <c r="AH14" s="76" t="str">
        <f>IF(AND(W14&gt;=[1]LISTAS!$E$30,W14&lt;=[1]LISTAS!$F$30),[1]LISTAS!$D$30,IF(AND(W14&gt;=[1]LISTAS!$E$29,W14&lt;=[1]LISTAS!$F$29),[1]LISTAS!$D$29,IF(AND(W14&gt;=[1]LISTAS!$E$28,W14&lt;=[1]LISTAS!$F$28),[1]LISTAS!$D$28,IF(AND(W14&gt;=[1]LISTAS!$E$27,W14&lt;=[1]LISTAS!$F$27),[1]LISTAS!$D$27,IF(AND(W14&gt;=[1]LISTAS!$E$26,W14&lt;=[1]LISTAS!$F$26),[1]LISTAS!$D$26,0)))))</f>
        <v>B</v>
      </c>
      <c r="AI14" s="76" t="s">
        <v>108</v>
      </c>
      <c r="AJ14" s="76">
        <f>IF(AND(AD14&gt;=[1]LISTAS!$E$30,AD14&lt;=[1]LISTAS!$F$30),[1]LISTAS!$G$30,IF(AND(AD14&gt;=[1]LISTAS!$E$29,AD14&lt;=[1]LISTAS!$F$29),[1]LISTAS!$G$29,IF(AND(AD14&gt;=[1]LISTAS!$E$28,AD14&lt;=[1]LISTAS!$F$28),[1]LISTAS!$G$28,IF(AND(AD14&gt;=[1]LISTAS!$E$27,AD14&lt;=[1]LISTAS!$F$27),[1]LISTAS!$G$27,IF(AND(AD14&gt;=[1]LISTAS!$E$26,AD14&lt;=[1]LISTAS!$F$26),[1]LISTAS!$G$26,0)))))</f>
        <v>0.9</v>
      </c>
      <c r="AK14" s="76" t="str">
        <f>IF(AND(AD14&gt;=[1]LISTAS!$E$30,AD14&lt;=[1]LISTAS!$F$30),[1]LISTAS!$D$30,IF(AND(AD14&gt;=[1]LISTAS!$E$29,AD14&lt;=[1]LISTAS!$F$29),[1]LISTAS!$D$29,IF(AND(AD14&gt;=[1]LISTAS!$E$28,AD14&lt;=[1]LISTAS!$F$28),[1]LISTAS!$D$28,IF(AND(AD14&gt;=[1]LISTAS!$E$27,AD14&lt;=[1]LISTAS!$F$27),[1]LISTAS!$D$27,IF(AND(AD14&gt;=[1]LISTAS!$E$26,AD14&lt;=[1]LISTAS!$F$26),[1]LISTAS!$D$26,0)))))</f>
        <v>B</v>
      </c>
      <c r="AL14" s="80" t="s">
        <v>213</v>
      </c>
      <c r="AM14" s="78" t="s">
        <v>211</v>
      </c>
      <c r="AN14" s="78" t="s">
        <v>108</v>
      </c>
      <c r="AO14" s="79">
        <v>0.97</v>
      </c>
      <c r="AP14" s="79">
        <v>0.94</v>
      </c>
    </row>
    <row r="15" spans="1:42">
      <c r="A15" s="60" t="s">
        <v>208</v>
      </c>
      <c r="B15" s="60" t="s">
        <v>209</v>
      </c>
      <c r="C15" s="61" t="s">
        <v>227</v>
      </c>
      <c r="D15" s="62">
        <v>96100</v>
      </c>
      <c r="E15" s="63">
        <v>3.5299999999999998E-2</v>
      </c>
      <c r="F15" s="60" t="s">
        <v>169</v>
      </c>
      <c r="G15" s="60" t="s">
        <v>148</v>
      </c>
      <c r="H15" s="72" t="s">
        <v>99</v>
      </c>
      <c r="I15" s="65">
        <v>0</v>
      </c>
      <c r="J15" s="66">
        <v>4.5467309999999997E-2</v>
      </c>
      <c r="K15" s="86">
        <v>1</v>
      </c>
      <c r="L15" s="66">
        <v>0.24926134999999999</v>
      </c>
      <c r="M15" s="81">
        <v>4</v>
      </c>
      <c r="N15" s="66">
        <v>0.50916888999999999</v>
      </c>
      <c r="O15" s="69">
        <v>3</v>
      </c>
      <c r="P15" s="66">
        <v>0.43237986883624002</v>
      </c>
      <c r="Q15" s="67">
        <v>2</v>
      </c>
      <c r="R15" s="66">
        <v>0.30283930999999997</v>
      </c>
      <c r="S15" s="71">
        <f t="shared" si="4"/>
        <v>11.539116728836239</v>
      </c>
      <c r="T15" s="71">
        <v>1.53911672883624</v>
      </c>
      <c r="U15" s="72">
        <f t="shared" si="0"/>
        <v>10</v>
      </c>
      <c r="V15" s="71">
        <f t="shared" si="5"/>
        <v>11.247383271163761</v>
      </c>
      <c r="W15" s="73">
        <f>IF(F15="Actor",[1]LISTAS!$B$51,IF(F15="Actriz",[1]LISTAS!$B$52,IF(F15="Alpha Partner",[1]LISTAS!$B$53,IF(F15="Blogger",[1]LISTAS!$B$54,IF(F15="Conductor",[1]LISTAS!$B$55,IF(F15="Fotógrafo",[1]LISTAS!$B$56,IF(F15="Futbolista",[1]LISTAS!$B$57,IF(F15="Influencer",[1]LISTAS!$B$58,IF(F15="Locutor",[1]LISTAS!$B$59,IF(F15="Modelo",[1]LISTAS!$B$60,IF(F15="Músico",[1]LISTAS!$B$61,IF(F15="Periodista",[1]LISTAS!$B$62,IF(F15="Youtuber",[1]LISTAS!$B$63,0)))))))))))))</f>
        <v>12.7865</v>
      </c>
      <c r="X15" s="74">
        <f t="shared" si="6"/>
        <v>14.325616728836239</v>
      </c>
      <c r="Y15" s="73">
        <f>IF(G15="Actor",[1]LISTAS!$B$18,IF(G15="Conductor de TV",[1]LISTAS!#REF!,IF(G15="Deportista",[1]LISTAS!$B$19,IF(G15="Estilo de Vida",[1]LISTAS!$B$20,IF(G15="Fitness",[1]LISTAS!$B$21,IF(G15="Fotógrafo",[1]LISTAS!$B$22,IF(G15="Futbolista",[1]LISTAS!$B$23,IF(G15="Gamer",[1]LISTAS!$B$24,IF(G15="Locutor",[1]LISTAS!$B$25,IF(G15="Mascota",[1]LISTAS!$B$26,IF(G15="Música",[1]LISTAS!$B$27,IF(G15="Periodista",[1]LISTAS!#REF!,IF(G15="Runner",[1]LISTAS!$B$28,IF(G15="Tecnología",[1]LISTAS!$B$29,IF(G15="Autos",[1]LISTAS!$B$30,IF(G15="Coach",[1]LISTAS!$B$31,IF(G15="Deporte",[1]LISTAS!$B$32,IF(G15="Deporte Extremo",[1]LISTAS!$B$33,IF(G15="Espectáculos",[1]LISTAS!$B$34,IF(G15="Moda",[1]LISTAS!$B$35,IF(G15="Filosofía de Vida",[1]LISTAS!$B$36,IF(G15="Futbol",[1]LISTAS!$B$37,IF(G15="Mommy",[1]LISTAS!$B$38,IF(G15="Skateboard",[1]LISTAS!$B$39,IF(G15="Viajes",[1]LISTAS!$B$40,0)))))))))))))))))))))))))</f>
        <v>23.236910000000002</v>
      </c>
      <c r="Z15" s="64">
        <f>IF(H15="Actor",[1]LISTAS!$B$18,IF(H15="Conductor de TV",[1]LISTAS!#REF!,IF(H15="Deportista",[1]LISTAS!$B$19,IF(H15="Estilo de Vida",[1]LISTAS!$B$20,IF(H15="Fitness",[1]LISTAS!$B$21,IF(H15="Fotógrafo",[1]LISTAS!$B$22,IF(H15="Futbolista",[1]LISTAS!$B$23,IF(H15="Gamer",[1]LISTAS!$B$24,IF(H15="Locutor",[1]LISTAS!$B$25,IF(H15="Mascota",[1]LISTAS!$B$26,IF(H15="Música",[1]LISTAS!$B$27,IF(H15="Periodista",[1]LISTAS!#REF!,IF(H15="Runner",[1]LISTAS!$B$28,IF(H15="Tecnología",[1]LISTAS!$B$29,IF(H15="Autos",[1]LISTAS!$B$30,IF(H15="Coach",[1]LISTAS!$B$31,IF(H15="Deporte",[1]LISTAS!$B$32,IF(H15="Deporte Extremo",[1]LISTAS!$B$33,IF(H15="Espectáculos",[1]LISTAS!$B$34,IF(H15="Moda",[1]LISTAS!$B$35,IF(H15="Filosofía de Vida",[1]LISTAS!$B$36,IF(H15="Futbol",[1]LISTAS!$B$37,IF(H15="Mommy",[1]LISTAS!$B$38,IF(H15="Skateboard",[1]LISTAS!$B$39,IF(H15="Viajes",[1]LISTAS!$B$40,0)))))))))))))))))))))))))</f>
        <v>0</v>
      </c>
      <c r="AA15" s="73">
        <f t="shared" si="1"/>
        <v>12.587256682209061</v>
      </c>
      <c r="AB15" s="73">
        <f t="shared" si="2"/>
        <v>23.236910000000002</v>
      </c>
      <c r="AC15" s="74">
        <f t="shared" si="7"/>
        <v>14.325616728836239</v>
      </c>
      <c r="AD15" s="74">
        <f t="shared" si="3"/>
        <v>15.864733457672479</v>
      </c>
      <c r="AE15" s="75">
        <f>IF(AND(AC15&gt;=[1]LISTAS!$E$30,AC15&lt;=[1]LISTAS!$F$30),[1]LISTAS!$G$30,IF(AND(AC15&gt;=[1]LISTAS!$E$29,AC15&lt;=[1]LISTAS!$F$29),[1]LISTAS!$G$29,IF(AND(AC15&gt;=[1]LISTAS!$E$28,AC15&lt;=[1]LISTAS!$F$28),[1]LISTAS!$G$28,IF(AND(AC15&gt;=[1]LISTAS!$E$27,AC15&lt;=[1]LISTAS!$F$27),[1]LISTAS!$G$27,IF(AND(AC15&gt;=[1]LISTAS!$E$26,AC15&lt;=[1]LISTAS!$F$26),[1]LISTAS!$G$26,0)))))</f>
        <v>0.9</v>
      </c>
      <c r="AF15" s="75" t="s">
        <v>127</v>
      </c>
      <c r="AG15" s="76">
        <f>IF(AND(W15&gt;=[1]LISTAS!$E$30,W15&lt;=[1]LISTAS!$F$30),[1]LISTAS!$G$30,IF(AND(W15&gt;=[1]LISTAS!$E$29,W15&lt;=[1]LISTAS!$F$29),[1]LISTAS!$G$29,IF(AND(W15&gt;=[1]LISTAS!$E$28,W15&lt;=[1]LISTAS!$F$28),[1]LISTAS!$G$28,IF(AND(W15&gt;=[1]LISTAS!$E$27,W15&lt;=[1]LISTAS!$F$27),[1]LISTAS!$G$27,IF(AND(W15&gt;=[1]LISTAS!$E$26,W15&lt;=[1]LISTAS!$F$26),[1]LISTAS!$G$26,0)))))</f>
        <v>0.9</v>
      </c>
      <c r="AH15" s="76" t="str">
        <f>IF(AND(W15&gt;=[1]LISTAS!$E$30,W15&lt;=[1]LISTAS!$F$30),[1]LISTAS!$D$30,IF(AND(W15&gt;=[1]LISTAS!$E$29,W15&lt;=[1]LISTAS!$F$29),[1]LISTAS!$D$29,IF(AND(W15&gt;=[1]LISTAS!$E$28,W15&lt;=[1]LISTAS!$F$28),[1]LISTAS!$D$28,IF(AND(W15&gt;=[1]LISTAS!$E$27,W15&lt;=[1]LISTAS!$F$27),[1]LISTAS!$D$27,IF(AND(W15&gt;=[1]LISTAS!$E$26,W15&lt;=[1]LISTAS!$F$26),[1]LISTAS!$D$26,0)))))</f>
        <v>B</v>
      </c>
      <c r="AI15" s="76" t="s">
        <v>108</v>
      </c>
      <c r="AJ15" s="76">
        <f>IF(AND(AD15&gt;=[1]LISTAS!$E$30,AD15&lt;=[1]LISTAS!$F$30),[1]LISTAS!$G$30,IF(AND(AD15&gt;=[1]LISTAS!$E$29,AD15&lt;=[1]LISTAS!$F$29),[1]LISTAS!$G$29,IF(AND(AD15&gt;=[1]LISTAS!$E$28,AD15&lt;=[1]LISTAS!$F$28),[1]LISTAS!$G$28,IF(AND(AD15&gt;=[1]LISTAS!$E$27,AD15&lt;=[1]LISTAS!$F$27),[1]LISTAS!$G$27,IF(AND(AD15&gt;=[1]LISTAS!$E$26,AD15&lt;=[1]LISTAS!$F$26),[1]LISTAS!$G$26,0)))))</f>
        <v>0.9</v>
      </c>
      <c r="AK15" s="76" t="str">
        <f>IF(AND(AD15&gt;=[1]LISTAS!$E$30,AD15&lt;=[1]LISTAS!$F$30),[1]LISTAS!$D$30,IF(AND(AD15&gt;=[1]LISTAS!$E$29,AD15&lt;=[1]LISTAS!$F$29),[1]LISTAS!$D$29,IF(AND(AD15&gt;=[1]LISTAS!$E$28,AD15&lt;=[1]LISTAS!$F$28),[1]LISTAS!$D$28,IF(AND(AD15&gt;=[1]LISTAS!$E$27,AD15&lt;=[1]LISTAS!$F$27),[1]LISTAS!$D$27,IF(AND(AD15&gt;=[1]LISTAS!$E$26,AD15&lt;=[1]LISTAS!$F$26),[1]LISTAS!$D$26,0)))))</f>
        <v>B</v>
      </c>
      <c r="AL15" s="80" t="s">
        <v>213</v>
      </c>
      <c r="AM15" s="78" t="s">
        <v>211</v>
      </c>
      <c r="AN15" s="78"/>
      <c r="AO15" s="79">
        <v>0.97</v>
      </c>
      <c r="AP15" s="79">
        <v>0.94</v>
      </c>
    </row>
    <row r="16" spans="1:42">
      <c r="A16" s="87" t="s">
        <v>228</v>
      </c>
      <c r="B16" s="88" t="s">
        <v>209</v>
      </c>
      <c r="C16" s="89" t="s">
        <v>229</v>
      </c>
      <c r="D16" s="90">
        <v>67100</v>
      </c>
      <c r="E16" s="91">
        <v>9.2999999999999992E-3</v>
      </c>
      <c r="F16" s="88" t="s">
        <v>168</v>
      </c>
      <c r="G16" s="88" t="s">
        <v>91</v>
      </c>
      <c r="H16" s="88" t="s">
        <v>160</v>
      </c>
      <c r="I16" s="81">
        <v>4</v>
      </c>
      <c r="J16" s="68">
        <v>0.46257297000000003</v>
      </c>
      <c r="K16" s="92">
        <v>3</v>
      </c>
      <c r="L16" s="66">
        <v>0.40647137999999999</v>
      </c>
      <c r="M16" s="92">
        <v>3</v>
      </c>
      <c r="N16" s="68">
        <v>0.41776470999999998</v>
      </c>
      <c r="O16" s="93">
        <v>2</v>
      </c>
      <c r="P16" s="66">
        <v>0.43405549397286503</v>
      </c>
      <c r="Q16" s="92">
        <v>3</v>
      </c>
      <c r="R16" s="68">
        <v>0.38462001000000001</v>
      </c>
      <c r="S16" s="71">
        <f t="shared" si="4"/>
        <v>17.105484563972865</v>
      </c>
      <c r="T16" s="71">
        <v>2.105484563972865</v>
      </c>
      <c r="U16" s="88">
        <f>SUM(I16:Q16)</f>
        <v>16.720864553972866</v>
      </c>
      <c r="V16" s="71">
        <f t="shared" si="5"/>
        <v>14.309915436027136</v>
      </c>
      <c r="W16" s="88">
        <f>IF(F16="Actor",[2]LISTAS!$B$51,IF(F16="Actriz",[2]LISTAS!$B$52,IF(F16="Alpha Partner",[2]LISTAS!$B$53,IF(F16="Blogger",[2]LISTAS!$B$54,IF(F16="Conductor",[2]LISTAS!$B$55,IF(F16="Fotógrafo",[2]LISTAS!$B$56,IF(F16="Futbolista",[2]LISTAS!$B$57,IF(F16="Influencer",[2]LISTAS!$B$58,IF(F16="Locutor",[2]LISTAS!$B$59,IF(F16="Modelo",[2]LISTAS!$B$60,IF(F16="Músico",[2]LISTAS!$B$61,IF(F16="Periodista",[2]LISTAS!$B$62,IF(F16="Youtuber",[2]LISTAS!$B$63,0)))))))))))))</f>
        <v>16.415400000000002</v>
      </c>
      <c r="X16" s="74">
        <f t="shared" si="6"/>
        <v>18.520884563972867</v>
      </c>
      <c r="Y16" s="88">
        <f>IF(G16="Actor",[2]LISTAS!$B$18,IF(G16="Conductor de TV",[2]LISTAS!$B$19,IF(G16="Deportista",[2]LISTAS!$B$20,IF(G16="Estilo de Vida",[2]LISTAS!$B$21,IF(G16="Fitness",[2]LISTAS!$B$22,IF(G16="Fotógrafo",[2]LISTAS!$B$23,IF(G16="Futbolista",[2]LISTAS!$B$24,IF(G16="Gamer",[2]LISTAS!$B$25,IF(G16="Locutor",[2]LISTAS!$B$26,IF(G16="Mascota",[2]LISTAS!$B$27,IF(G16="Música",[2]LISTAS!$B$28,IF(G16="Periodista",[2]LISTAS!$B$29,IF(G16="Runner",[2]LISTAS!$B$30,IF(G16="Tecnología",[2]LISTAS!$B$31,IF(G16="Autos",[2]LISTAS!$B$32,IF(G16="Coach",[2]LISTAS!$B$33,IF(G16="Deporte",[2]LISTAS!$B$34,IF(G16="Deporte Extremo",[2]LISTAS!$B$35,IF(G16="Espectáculos",[2]LISTAS!$B$36,IF(G16="Moda",[2]LISTAS!$B$37,IF(G16="Filosofía de Vida",[2]LISTAS!$B$38,IF(G16="Futbol",[2]LISTAS!$B$39,IF(G16="Mommy",[2]LISTAS!$B$40,IF(G16="Skateboard",[2]LISTAS!$B$41,IF(G16="Viajes",[2]LISTAS!$B$42,0)))))))))))))))))))))))))</f>
        <v>31.38721</v>
      </c>
      <c r="Z16" s="94">
        <f>IF(H16="Actor",[2]LISTAS!$B$18,IF(H16="Conductor de TV",[2]LISTAS!$B$19,IF(H16="Deportista",[2]LISTAS!$B$20,IF(H16="Estilo de Vida",[2]LISTAS!$B$21,IF(H16="Fitness",[2]LISTAS!$B$22,IF(H16="Fotógrafo",[2]LISTAS!$B$23,IF(H16="Futbolista",[2]LISTAS!$B$24,IF(H16="Gamer",[2]LISTAS!$B$25,IF(H16="Locutor",[2]LISTAS!$B$26,IF(H16="Mascota",[2]LISTAS!$B$27,IF(H16="Música",[2]LISTAS!$B$28,IF(H16="Periodista",[2]LISTAS!$B$29,IF(H16="Runner",[2]LISTAS!$B$30,IF(H16="Tecnología",[2]LISTAS!$B$31,IF(H16="Autos",[2]LISTAS!$B$32,IF(H16="Coach",[2]LISTAS!$B$33,IF(H16="Deporte",[2]LISTAS!$B$34,IF(H16="Deporte Extremo",[2]LISTAS!$B$35,IF(H16="Espectáculos",[2]LISTAS!$B$36,IF(H16="Moda",[2]LISTAS!$B$37,IF(H16="Filosofía de Vida",[2]LISTAS!$B$38,IF(H16="Futbol",[2]LISTAS!$B$39,IF(H16="Mommy",[2]LISTAS!$B$40,IF(H16="Skateboard",[2]LISTAS!$B$41,IF(H16="Viajes",[2]LISTAS!$B$42,0)))))))))))))))))))))))))</f>
        <v>0</v>
      </c>
      <c r="AA16" s="88">
        <f t="shared" si="1"/>
        <v>16.580873640993218</v>
      </c>
      <c r="AB16" s="88">
        <f t="shared" si="2"/>
        <v>31.38721</v>
      </c>
      <c r="AC16" s="74">
        <f t="shared" si="7"/>
        <v>18.520884563972867</v>
      </c>
      <c r="AD16" s="74">
        <f t="shared" si="3"/>
        <v>20.626369127945733</v>
      </c>
      <c r="AE16" s="75">
        <f>IF(AND(AC16&gt;=[1]LISTAS!$E$30,AC16&lt;=[1]LISTAS!$F$30),[1]LISTAS!$G$30,IF(AND(AC16&gt;=[1]LISTAS!$E$29,AC16&lt;=[1]LISTAS!$F$29),[1]LISTAS!$G$29,IF(AND(AC16&gt;=[1]LISTAS!$E$28,AC16&lt;=[1]LISTAS!$F$28),[1]LISTAS!$G$28,IF(AND(AC16&gt;=[1]LISTAS!$E$27,AC16&lt;=[1]LISTAS!$F$27),[1]LISTAS!$G$27,IF(AND(AC16&gt;=[1]LISTAS!$E$26,AC16&lt;=[1]LISTAS!$F$26),[1]LISTAS!$G$26,0)))))</f>
        <v>0.95</v>
      </c>
      <c r="AF16" s="75" t="s">
        <v>108</v>
      </c>
      <c r="AG16" s="95">
        <f>IF(AND(W16&gt;=[2]LISTAS!$E$30,W16&lt;=[2]LISTAS!$F$30),[2]LISTAS!$G$30,IF(AND(W16&gt;=[2]LISTAS!$E$29,W16&lt;=[2]LISTAS!$F$29),[2]LISTAS!$G$29,IF(AND(W16&gt;=[2]LISTAS!$E$28,W16&lt;=[2]LISTAS!$F$28),[2]LISTAS!$G$28,IF(AND(W16&gt;=[2]LISTAS!$E$27,W16&lt;=[2]LISTAS!$F$27),[2]LISTAS!$G$27,IF(AND(W16&gt;=[2]LISTAS!$E$26,W16&lt;=[2]LISTAS!$F$26),[2]LISTAS!$G$26,0)))))</f>
        <v>0.95</v>
      </c>
      <c r="AH16" s="95" t="str">
        <f>IF(AND(W16&gt;=[2]LISTAS!$E$30,W16&lt;=[2]LISTAS!$F$30),[2]LISTAS!$D$30,IF(AND(W16&gt;=[2]LISTAS!$E$29,W16&lt;=[2]LISTAS!$F$29),[2]LISTAS!$D$29,IF(AND(W16&gt;=[2]LISTAS!$E$28,W16&lt;=[2]LISTAS!$F$28),[2]LISTAS!$D$28,IF(AND(W16&gt;=[2]LISTAS!$E$27,W16&lt;=[2]LISTAS!$F$27),[2]LISTAS!$D$27,IF(AND(W16&gt;=[2]LISTAS!$E$26,W16&lt;=[2]LISTAS!$F$26),[2]LISTAS!$D$26,0)))))</f>
        <v>A</v>
      </c>
      <c r="AI16" s="76" t="s">
        <v>108</v>
      </c>
      <c r="AJ16" s="76">
        <f>IF(AND(AD16&gt;=[1]LISTAS!$E$30,AD16&lt;=[1]LISTAS!$F$30),[1]LISTAS!$G$30,IF(AND(AD16&gt;=[1]LISTAS!$E$29,AD16&lt;=[1]LISTAS!$F$29),[1]LISTAS!$G$29,IF(AND(AD16&gt;=[1]LISTAS!$E$28,AD16&lt;=[1]LISTAS!$F$28),[1]LISTAS!$G$28,IF(AND(AD16&gt;=[1]LISTAS!$E$27,AD16&lt;=[1]LISTAS!$F$27),[1]LISTAS!$G$27,IF(AND(AD16&gt;=[1]LISTAS!$E$26,AD16&lt;=[1]LISTAS!$F$26),[1]LISTAS!$G$26,0)))))</f>
        <v>0.95</v>
      </c>
      <c r="AK16" s="76" t="str">
        <f>IF(AND(AD16&gt;=[1]LISTAS!$E$30,AD16&lt;=[1]LISTAS!$F$30),[1]LISTAS!$D$30,IF(AND(AD16&gt;=[1]LISTAS!$E$29,AD16&lt;=[1]LISTAS!$F$29),[1]LISTAS!$D$29,IF(AND(AD16&gt;=[1]LISTAS!$E$28,AD16&lt;=[1]LISTAS!$F$28),[1]LISTAS!$D$28,IF(AND(AD16&gt;=[1]LISTAS!$E$27,AD16&lt;=[1]LISTAS!$F$27),[1]LISTAS!$D$27,IF(AND(AD16&gt;=[1]LISTAS!$E$26,AD16&lt;=[1]LISTAS!$F$26),[1]LISTAS!$D$26,0)))))</f>
        <v>A</v>
      </c>
      <c r="AL16" s="77" t="str">
        <f t="shared" si="8"/>
        <v>SE MANTUVO</v>
      </c>
      <c r="AM16" s="78" t="s">
        <v>211</v>
      </c>
      <c r="AN16" s="78"/>
      <c r="AO16" s="79">
        <v>0.97</v>
      </c>
      <c r="AP16" s="79">
        <v>0.94</v>
      </c>
    </row>
    <row r="17" spans="1:42">
      <c r="A17" s="87" t="s">
        <v>228</v>
      </c>
      <c r="B17" s="88" t="s">
        <v>209</v>
      </c>
      <c r="C17" s="89" t="s">
        <v>230</v>
      </c>
      <c r="D17" s="90">
        <v>63900</v>
      </c>
      <c r="E17" s="91">
        <v>1.15E-2</v>
      </c>
      <c r="F17" s="88" t="s">
        <v>166</v>
      </c>
      <c r="G17" s="88" t="s">
        <v>131</v>
      </c>
      <c r="H17" s="88" t="s">
        <v>231</v>
      </c>
      <c r="I17" s="86">
        <v>1</v>
      </c>
      <c r="J17" s="68">
        <v>0.21009588000000001</v>
      </c>
      <c r="K17" s="96">
        <v>4</v>
      </c>
      <c r="L17" s="66">
        <v>0.49985224</v>
      </c>
      <c r="M17" s="97">
        <v>5</v>
      </c>
      <c r="N17" s="68">
        <v>0.61321926999999998</v>
      </c>
      <c r="O17" s="96">
        <v>4</v>
      </c>
      <c r="P17" s="66">
        <v>0.41800235446866901</v>
      </c>
      <c r="Q17" s="92">
        <v>3</v>
      </c>
      <c r="R17" s="68">
        <v>0.39994919000000001</v>
      </c>
      <c r="S17" s="71">
        <f t="shared" si="4"/>
        <v>19.141118934468672</v>
      </c>
      <c r="T17" s="71">
        <v>2.1411189344686692</v>
      </c>
      <c r="U17" s="88">
        <f>SUM(I17:Q17)</f>
        <v>18.741169744468671</v>
      </c>
      <c r="V17" s="71">
        <f t="shared" si="5"/>
        <v>16.178281065531333</v>
      </c>
      <c r="W17" s="88">
        <f>IF(F17="Actor",[2]LISTAS!$B$51,IF(F17="Actriz",[2]LISTAS!$B$52,IF(F17="Alpha Partner",[2]LISTAS!$B$53,IF(F17="Blogger",[2]LISTAS!$B$54,IF(F17="Conductor",[2]LISTAS!$B$55,IF(F17="Fotógrafo",[2]LISTAS!$B$56,IF(F17="Futbolista",[2]LISTAS!$B$57,IF(F17="Influencer",[2]LISTAS!$B$58,IF(F17="Locutor",[2]LISTAS!$B$59,IF(F17="Modelo",[2]LISTAS!$B$60,IF(F17="Músico",[2]LISTAS!$B$61,IF(F17="Periodista",[2]LISTAS!$B$62,IF(F17="Youtuber",[2]LISTAS!$B$63,0)))))))))))))</f>
        <v>18.319400000000002</v>
      </c>
      <c r="X17" s="74">
        <f t="shared" si="6"/>
        <v>20.46051893446867</v>
      </c>
      <c r="Y17" s="88">
        <f>IF(G17="Actor",[2]LISTAS!$B$18,IF(G17="Conductor de TV",[2]LISTAS!$B$19,IF(G17="Deportista",[2]LISTAS!$B$20,IF(G17="Estilo de Vida",[2]LISTAS!$B$21,IF(G17="Fitness",[2]LISTAS!$B$22,IF(G17="Fotógrafo",[2]LISTAS!$B$23,IF(G17="Futbolista",[2]LISTAS!$B$24,IF(G17="Gamer",[2]LISTAS!$B$25,IF(G17="Locutor",[2]LISTAS!$B$26,IF(G17="Mascota",[2]LISTAS!$B$27,IF(G17="Música",[2]LISTAS!$B$28,IF(G17="Periodista",[2]LISTAS!$B$29,IF(G17="Runner",[2]LISTAS!$B$30,IF(G17="Tecnología",[2]LISTAS!$B$31,IF(G17="Autos",[2]LISTAS!$B$32,IF(G17="Coach",[2]LISTAS!$B$33,IF(G17="Deporte",[2]LISTAS!$B$34,IF(G17="Deporte Extremo",[2]LISTAS!$B$35,IF(G17="Espectáculos",[2]LISTAS!$B$36,IF(G17="Moda",[2]LISTAS!$B$37,IF(G17="Filosofía de Vida",[2]LISTAS!$B$38,IF(G17="Futbol",[2]LISTAS!$B$39,IF(G17="Mommy",[2]LISTAS!$B$40,IF(G17="Skateboard",[2]LISTAS!$B$41,IF(G17="Viajes",[2]LISTAS!$B$42,0)))))))))))))))))))))))))</f>
        <v>18.804566999999999</v>
      </c>
      <c r="Z17" s="88">
        <f>IF(H17="Actor",[2]LISTAS!$B$18,IF(H17="Conductor de TV",[2]LISTAS!$B$19,IF(H17="Deportista",[2]LISTAS!$B$20,IF(H17="Estilo de Vida",[2]LISTAS!$B$21,IF(H17="Fitness",[2]LISTAS!$B$22,IF(H17="Fotógrafo",[2]LISTAS!$B$23,IF(H17="Futbolista",[2]LISTAS!$B$24,IF(H17="Gamer",[2]LISTAS!$B$25,IF(H17="Locutor",[2]LISTAS!$B$26,IF(H17="Mascota",[2]LISTAS!$B$27,IF(H17="Música",[2]LISTAS!$B$28,IF(H17="Periodista",[2]LISTAS!$B$29,IF(H17="Runner",[2]LISTAS!$B$30,IF(H17="Tecnología",[2]LISTAS!$B$31,IF(H17="Autos",[2]LISTAS!$B$32,IF(H17="Coach",[2]LISTAS!$B$33,IF(H17="Deporte",[2]LISTAS!$B$34,IF(H17="Deporte Extremo",[2]LISTAS!$B$35,IF(H17="Espectáculos",[2]LISTAS!$B$36,IF(H17="Moda",[2]LISTAS!$B$37,IF(H17="Filosofía de Vida",[2]LISTAS!$B$38,IF(H17="Futbol",[2]LISTAS!$B$39,IF(H17="Mommy",[2]LISTAS!$B$40,IF(H17="Skateboard",[2]LISTAS!$B$41,IF(H17="Viajes",[2]LISTAS!$B$42,0)))))))))))))))))))))))))</f>
        <v>18.002144999999999</v>
      </c>
      <c r="AA17" s="88">
        <f t="shared" si="1"/>
        <v>18.896657733617168</v>
      </c>
      <c r="AB17" s="88">
        <f t="shared" si="2"/>
        <v>20.46051893446867</v>
      </c>
      <c r="AC17" s="74">
        <f t="shared" si="7"/>
        <v>20.46051893446867</v>
      </c>
      <c r="AD17" s="74">
        <f t="shared" si="3"/>
        <v>22.601637868937338</v>
      </c>
      <c r="AE17" s="75">
        <f>IF(AND(AC17&gt;=[1]LISTAS!$E$30,AC17&lt;=[1]LISTAS!$F$30),[1]LISTAS!$G$30,IF(AND(AC17&gt;=[1]LISTAS!$E$29,AC17&lt;=[1]LISTAS!$F$29),[1]LISTAS!$G$29,IF(AND(AC17&gt;=[1]LISTAS!$E$28,AC17&lt;=[1]LISTAS!$F$28),[1]LISTAS!$G$28,IF(AND(AC17&gt;=[1]LISTAS!$E$27,AC17&lt;=[1]LISTAS!$F$27),[1]LISTAS!$G$27,IF(AND(AC17&gt;=[1]LISTAS!$E$26,AC17&lt;=[1]LISTAS!$F$26),[1]LISTAS!$G$26,0)))))</f>
        <v>0.95</v>
      </c>
      <c r="AF17" s="75" t="s">
        <v>108</v>
      </c>
      <c r="AG17" s="95">
        <f>IF(AND(W17&gt;=[2]LISTAS!$E$30,W17&lt;=[2]LISTAS!$F$30),[2]LISTAS!$G$30,IF(AND(W17&gt;=[2]LISTAS!$E$29,W17&lt;=[2]LISTAS!$F$29),[2]LISTAS!$G$29,IF(AND(W17&gt;=[2]LISTAS!$E$28,W17&lt;=[2]LISTAS!$F$28),[2]LISTAS!$G$28,IF(AND(W17&gt;=[2]LISTAS!$E$27,W17&lt;=[2]LISTAS!$F$27),[2]LISTAS!$G$27,IF(AND(W17&gt;=[2]LISTAS!$E$26,W17&lt;=[2]LISTAS!$F$26),[2]LISTAS!$G$26,0)))))</f>
        <v>0.95</v>
      </c>
      <c r="AH17" s="95" t="str">
        <f>IF(AND(W17&gt;=[2]LISTAS!$E$30,W17&lt;=[2]LISTAS!$F$30),[2]LISTAS!$D$30,IF(AND(W17&gt;=[2]LISTAS!$E$29,W17&lt;=[2]LISTAS!$F$29),[2]LISTAS!$D$29,IF(AND(W17&gt;=[2]LISTAS!$E$28,W17&lt;=[2]LISTAS!$F$28),[2]LISTAS!$D$28,IF(AND(W17&gt;=[2]LISTAS!$E$27,W17&lt;=[2]LISTAS!$F$27),[2]LISTAS!$D$27,IF(AND(W17&gt;=[2]LISTAS!$E$26,W17&lt;=[2]LISTAS!$F$26),[2]LISTAS!$D$26,0)))))</f>
        <v>A</v>
      </c>
      <c r="AI17" s="76" t="s">
        <v>114</v>
      </c>
      <c r="AJ17" s="76">
        <f>IF(AND(AD17&gt;=[1]LISTAS!$E$30,AD17&lt;=[1]LISTAS!$F$30),[1]LISTAS!$G$30,IF(AND(AD17&gt;=[1]LISTAS!$E$29,AD17&lt;=[1]LISTAS!$F$29),[1]LISTAS!$G$29,IF(AND(AD17&gt;=[1]LISTAS!$E$28,AD17&lt;=[1]LISTAS!$F$28),[1]LISTAS!$G$28,IF(AND(AD17&gt;=[1]LISTAS!$E$27,AD17&lt;=[1]LISTAS!$F$27),[1]LISTAS!$G$27,IF(AND(AD17&gt;=[1]LISTAS!$E$26,AD17&lt;=[1]LISTAS!$F$26),[1]LISTAS!$G$26,0)))))</f>
        <v>0.95</v>
      </c>
      <c r="AK17" s="76" t="str">
        <f>IF(AND(AD17&gt;=[1]LISTAS!$E$30,AD17&lt;=[1]LISTAS!$F$30),[1]LISTAS!$D$30,IF(AND(AD17&gt;=[1]LISTAS!$E$29,AD17&lt;=[1]LISTAS!$F$29),[1]LISTAS!$D$29,IF(AND(AD17&gt;=[1]LISTAS!$E$28,AD17&lt;=[1]LISTAS!$F$28),[1]LISTAS!$D$28,IF(AND(AD17&gt;=[1]LISTAS!$E$27,AD17&lt;=[1]LISTAS!$F$27),[1]LISTAS!$D$27,IF(AND(AD17&gt;=[1]LISTAS!$E$26,AD17&lt;=[1]LISTAS!$F$26),[1]LISTAS!$D$26,0)))))</f>
        <v>A</v>
      </c>
      <c r="AL17" s="80" t="s">
        <v>213</v>
      </c>
      <c r="AM17" s="78" t="s">
        <v>211</v>
      </c>
      <c r="AN17" s="78" t="s">
        <v>114</v>
      </c>
      <c r="AO17" s="79">
        <v>0.97</v>
      </c>
      <c r="AP17" s="79">
        <v>0.94</v>
      </c>
    </row>
    <row r="18" spans="1:42">
      <c r="A18" s="87" t="s">
        <v>228</v>
      </c>
      <c r="B18" s="88" t="s">
        <v>209</v>
      </c>
      <c r="C18" s="89" t="s">
        <v>232</v>
      </c>
      <c r="D18" s="90">
        <v>395000</v>
      </c>
      <c r="E18" s="91">
        <v>1.3100000000000001E-2</v>
      </c>
      <c r="F18" s="88" t="s">
        <v>170</v>
      </c>
      <c r="G18" s="88" t="s">
        <v>126</v>
      </c>
      <c r="H18" s="88" t="s">
        <v>131</v>
      </c>
      <c r="I18" s="65">
        <v>0</v>
      </c>
      <c r="J18" s="68">
        <v>-0.14188334999999999</v>
      </c>
      <c r="K18" s="93">
        <v>2</v>
      </c>
      <c r="L18" s="66">
        <v>0.33759246500000001</v>
      </c>
      <c r="M18" s="96">
        <v>4</v>
      </c>
      <c r="N18" s="68">
        <v>0.48945596000000002</v>
      </c>
      <c r="O18" s="92">
        <v>3</v>
      </c>
      <c r="P18" s="66">
        <v>0.41496590594951599</v>
      </c>
      <c r="Q18" s="92">
        <v>3</v>
      </c>
      <c r="R18" s="68">
        <v>0.31893721000000003</v>
      </c>
      <c r="S18" s="71">
        <f t="shared" si="4"/>
        <v>13.419068190949517</v>
      </c>
      <c r="T18" s="71">
        <v>1.419068190949516</v>
      </c>
      <c r="U18" s="88">
        <f t="shared" ref="U18:U24" si="9">SUM(I18:Q18)</f>
        <v>13.100130980949517</v>
      </c>
      <c r="V18" s="71">
        <f t="shared" si="5"/>
        <v>13.252831809050484</v>
      </c>
      <c r="W18" s="88">
        <f>IF(F18="Actor",[2]LISTAS!$B$51,IF(F18="Actriz",[2]LISTAS!$B$52,IF(F18="Alpha Partner",[2]LISTAS!$B$53,IF(F18="Blogger",[2]LISTAS!$B$54,IF(F18="Conductor",[2]LISTAS!$B$55,IF(F18="Fotógrafo",[2]LISTAS!$B$56,IF(F18="Futbolista",[2]LISTAS!$B$57,IF(F18="Influencer",[2]LISTAS!$B$58,IF(F18="Locutor",[2]LISTAS!$B$59,IF(F18="Modelo",[2]LISTAS!$B$60,IF(F18="Músico",[2]LISTAS!$B$61,IF(F18="Periodista",[2]LISTAS!$B$62,IF(F18="Youtuber",[2]LISTAS!$B$63,0)))))))))))))</f>
        <v>14.671900000000001</v>
      </c>
      <c r="X18" s="74">
        <f t="shared" si="6"/>
        <v>16.090968190949518</v>
      </c>
      <c r="Y18" s="88">
        <f>IF(G18="Actor",[2]LISTAS!$B$18,IF(G18="Conductor de TV",[2]LISTAS!$B$19,IF(G18="Deportista",[2]LISTAS!$B$20,IF(G18="Estilo de Vida",[2]LISTAS!$B$21,IF(G18="Fitness",[2]LISTAS!$B$22,IF(G18="Fotógrafo",[2]LISTAS!$B$23,IF(G18="Futbolista",[2]LISTAS!$B$24,IF(G18="Gamer",[2]LISTAS!$B$25,IF(G18="Locutor",[2]LISTAS!$B$26,IF(G18="Mascota",[2]LISTAS!$B$27,IF(G18="Música",[2]LISTAS!$B$28,IF(G18="Periodista",[2]LISTAS!$B$29,IF(G18="Runner",[2]LISTAS!$B$30,IF(G18="Tecnología",[2]LISTAS!$B$31,IF(G18="Autos",[2]LISTAS!$B$32,IF(G18="Coach",[2]LISTAS!$B$33,IF(G18="Deporte",[2]LISTAS!$B$34,IF(G18="Deporte Extremo",[2]LISTAS!$B$35,IF(G18="Espectáculos",[2]LISTAS!$B$36,IF(G18="Moda",[2]LISTAS!$B$37,IF(G18="Filosofía de Vida",[2]LISTAS!$B$38,IF(G18="Futbol",[2]LISTAS!$B$39,IF(G18="Mommy",[2]LISTAS!$B$40,IF(G18="Skateboard",[2]LISTAS!$B$41,IF(G18="Viajes",[2]LISTAS!$B$42,0)))))))))))))))))))))))))</f>
        <v>18.002144999999999</v>
      </c>
      <c r="Z18" s="88">
        <f>IF(H18="Actor",[2]LISTAS!$B$18,IF(H18="Conductor de TV",[2]LISTAS!$B$19,IF(H18="Deportista",[2]LISTAS!$B$20,IF(H18="Estilo de Vida",[2]LISTAS!$B$21,IF(H18="Fitness",[2]LISTAS!$B$22,IF(H18="Fotógrafo",[2]LISTAS!$B$23,IF(H18="Futbolista",[2]LISTAS!$B$24,IF(H18="Gamer",[2]LISTAS!$B$25,IF(H18="Locutor",[2]LISTAS!$B$26,IF(H18="Mascota",[2]LISTAS!$B$27,IF(H18="Música",[2]LISTAS!$B$28,IF(H18="Periodista",[2]LISTAS!$B$29,IF(H18="Runner",[2]LISTAS!$B$30,IF(H18="Tecnología",[2]LISTAS!$B$31,IF(H18="Autos",[2]LISTAS!$B$32,IF(H18="Coach",[2]LISTAS!$B$33,IF(H18="Deporte",[2]LISTAS!$B$34,IF(H18="Deporte Extremo",[2]LISTAS!$B$35,IF(H18="Espectáculos",[2]LISTAS!$B$36,IF(H18="Moda",[2]LISTAS!$B$37,IF(H18="Filosofía de Vida",[2]LISTAS!$B$38,IF(H18="Futbol",[2]LISTAS!$B$39,IF(H18="Mommy",[2]LISTAS!$B$40,IF(H18="Skateboard",[2]LISTAS!$B$41,IF(H18="Viajes",[2]LISTAS!$B$42,0)))))))))))))))))))))))))</f>
        <v>18.804566999999999</v>
      </c>
      <c r="AA18" s="88">
        <f t="shared" si="1"/>
        <v>16.892395047737381</v>
      </c>
      <c r="AB18" s="88">
        <f t="shared" si="2"/>
        <v>18.804566999999999</v>
      </c>
      <c r="AC18" s="74">
        <f t="shared" si="7"/>
        <v>16.090968190949518</v>
      </c>
      <c r="AD18" s="74">
        <f t="shared" si="3"/>
        <v>17.510036381899035</v>
      </c>
      <c r="AE18" s="75">
        <f>IF(AND(AC18&gt;=[1]LISTAS!$E$30,AC18&lt;=[1]LISTAS!$F$30),[1]LISTAS!$G$30,IF(AND(AC18&gt;=[1]LISTAS!$E$29,AC18&lt;=[1]LISTAS!$F$29),[1]LISTAS!$G$29,IF(AND(AC18&gt;=[1]LISTAS!$E$28,AC18&lt;=[1]LISTAS!$F$28),[1]LISTAS!$G$28,IF(AND(AC18&gt;=[1]LISTAS!$E$27,AC18&lt;=[1]LISTAS!$F$27),[1]LISTAS!$G$27,IF(AND(AC18&gt;=[1]LISTAS!$E$26,AC18&lt;=[1]LISTAS!$F$26),[1]LISTAS!$G$26,0)))))</f>
        <v>0.95</v>
      </c>
      <c r="AF18" s="75" t="s">
        <v>127</v>
      </c>
      <c r="AG18" s="95">
        <f>IF(AND(W18&gt;=[2]LISTAS!$E$30,W18&lt;=[2]LISTAS!$F$30),[2]LISTAS!$G$30,IF(AND(W18&gt;=[2]LISTAS!$E$29,W18&lt;=[2]LISTAS!$F$29),[2]LISTAS!$G$29,IF(AND(W18&gt;=[2]LISTAS!$E$28,W18&lt;=[2]LISTAS!$F$28),[2]LISTAS!$G$28,IF(AND(W18&gt;=[2]LISTAS!$E$27,W18&lt;=[2]LISTAS!$F$27),[2]LISTAS!$G$27,IF(AND(W18&gt;=[2]LISTAS!$E$26,W18&lt;=[2]LISTAS!$F$26),[2]LISTAS!$G$26,0)))))</f>
        <v>0.9</v>
      </c>
      <c r="AH18" s="95" t="str">
        <f>IF(AND(W18&gt;=[2]LISTAS!$E$30,W18&lt;=[2]LISTAS!$F$30),[2]LISTAS!$D$30,IF(AND(W18&gt;=[2]LISTAS!$E$29,W18&lt;=[2]LISTAS!$F$29),[2]LISTAS!$D$29,IF(AND(W18&gt;=[2]LISTAS!$E$28,W18&lt;=[2]LISTAS!$F$28),[2]LISTAS!$D$28,IF(AND(W18&gt;=[2]LISTAS!$E$27,W18&lt;=[2]LISTAS!$F$27),[2]LISTAS!$D$27,IF(AND(W18&gt;=[2]LISTAS!$E$26,W18&lt;=[2]LISTAS!$F$26),[2]LISTAS!$D$26,0)))))</f>
        <v>B</v>
      </c>
      <c r="AI18" s="76" t="s">
        <v>114</v>
      </c>
      <c r="AJ18" s="76">
        <f>IF(AND(AD18&gt;=[1]LISTAS!$E$30,AD18&lt;=[1]LISTAS!$F$30),[1]LISTAS!$G$30,IF(AND(AD18&gt;=[1]LISTAS!$E$29,AD18&lt;=[1]LISTAS!$F$29),[1]LISTAS!$G$29,IF(AND(AD18&gt;=[1]LISTAS!$E$28,AD18&lt;=[1]LISTAS!$F$28),[1]LISTAS!$G$28,IF(AND(AD18&gt;=[1]LISTAS!$E$27,AD18&lt;=[1]LISTAS!$F$27),[1]LISTAS!$G$27,IF(AND(AD18&gt;=[1]LISTAS!$E$26,AD18&lt;=[1]LISTAS!$F$26),[1]LISTAS!$G$26,0)))))</f>
        <v>0.95</v>
      </c>
      <c r="AK18" s="76" t="str">
        <f>IF(AND(AD18&gt;=[1]LISTAS!$E$30,AD18&lt;=[1]LISTAS!$F$30),[1]LISTAS!$D$30,IF(AND(AD18&gt;=[1]LISTAS!$E$29,AD18&lt;=[1]LISTAS!$F$29),[1]LISTAS!$D$29,IF(AND(AD18&gt;=[1]LISTAS!$E$28,AD18&lt;=[1]LISTAS!$F$28),[1]LISTAS!$D$28,IF(AND(AD18&gt;=[1]LISTAS!$E$27,AD18&lt;=[1]LISTAS!$F$27),[1]LISTAS!$D$27,IF(AND(AD18&gt;=[1]LISTAS!$E$26,AD18&lt;=[1]LISTAS!$F$26),[1]LISTAS!$D$26,0)))))</f>
        <v>A</v>
      </c>
      <c r="AL18" s="80" t="s">
        <v>213</v>
      </c>
      <c r="AM18" s="78" t="s">
        <v>211</v>
      </c>
      <c r="AN18" s="78"/>
      <c r="AO18" s="79">
        <v>0.97</v>
      </c>
      <c r="AP18" s="79">
        <v>0.94</v>
      </c>
    </row>
    <row r="19" spans="1:42">
      <c r="A19" s="87" t="s">
        <v>228</v>
      </c>
      <c r="B19" s="88" t="s">
        <v>209</v>
      </c>
      <c r="C19" s="89" t="s">
        <v>233</v>
      </c>
      <c r="D19" s="90">
        <v>27000</v>
      </c>
      <c r="E19" s="91">
        <v>2.41E-2</v>
      </c>
      <c r="F19" s="88" t="s">
        <v>143</v>
      </c>
      <c r="G19" s="88" t="s">
        <v>153</v>
      </c>
      <c r="H19" s="88" t="s">
        <v>160</v>
      </c>
      <c r="I19" s="69">
        <v>3</v>
      </c>
      <c r="J19" s="68">
        <v>0.40588256</v>
      </c>
      <c r="K19" s="93">
        <v>2</v>
      </c>
      <c r="L19" s="66">
        <v>0.19846732</v>
      </c>
      <c r="M19" s="92">
        <v>3</v>
      </c>
      <c r="N19" s="68">
        <v>0.40694118000000001</v>
      </c>
      <c r="O19" s="92">
        <v>3</v>
      </c>
      <c r="P19" s="66">
        <v>0.443211580478312</v>
      </c>
      <c r="Q19" s="92">
        <v>3</v>
      </c>
      <c r="R19" s="68">
        <v>0.43016641999999999</v>
      </c>
      <c r="S19" s="71">
        <f t="shared" si="4"/>
        <v>15.884669060478315</v>
      </c>
      <c r="T19" s="71">
        <v>1.8846690604783118</v>
      </c>
      <c r="U19" s="88">
        <f t="shared" si="9"/>
        <v>15.454502640478314</v>
      </c>
      <c r="V19" s="71">
        <f t="shared" si="5"/>
        <v>14.182630939521687</v>
      </c>
      <c r="W19" s="88">
        <f>IF(F19="Actor",[2]LISTAS!$B$51,IF(F19="Actriz",[2]LISTAS!$B$52,IF(F19="Alpha Partner",[2]LISTAS!$B$53,IF(F19="Blogger",[2]LISTAS!$B$54,IF(F19="Conductor",[2]LISTAS!$B$55,IF(F19="Fotógrafo",[2]LISTAS!$B$56,IF(F19="Futbolista",[2]LISTAS!$B$57,IF(F19="Influencer",[2]LISTAS!$B$58,IF(F19="Locutor",[2]LISTAS!$B$59,IF(F19="Modelo",[2]LISTAS!$B$60,IF(F19="Músico",[2]LISTAS!$B$61,IF(F19="Periodista",[2]LISTAS!$B$62,IF(F19="Youtuber",[2]LISTAS!$B$63,0)))))))))))))</f>
        <v>16.067299999999999</v>
      </c>
      <c r="X19" s="74">
        <f t="shared" si="6"/>
        <v>17.951969060478312</v>
      </c>
      <c r="Y19" s="88">
        <f>IF(G19="Actor",[2]LISTAS!$B$18,IF(G19="Conductor de TV",[2]LISTAS!$B$19,IF(G19="Deportista",[2]LISTAS!$B$20,IF(G19="Estilo de Vida",[2]LISTAS!$B$21,IF(G19="Fitness",[2]LISTAS!$B$22,IF(G19="Fotógrafo",[2]LISTAS!$B$23,IF(G19="Futbolista",[2]LISTAS!$B$24,IF(G19="Gamer",[2]LISTAS!$B$25,IF(G19="Locutor",[2]LISTAS!$B$26,IF(G19="Mascota",[2]LISTAS!$B$27,IF(G19="Música",[2]LISTAS!$B$28,IF(G19="Periodista",[2]LISTAS!$B$29,IF(G19="Runner",[2]LISTAS!$B$30,IF(G19="Tecnología",[2]LISTAS!$B$31,IF(G19="Autos",[2]LISTAS!$B$32,IF(G19="Coach",[2]LISTAS!$B$33,IF(G19="Deporte",[2]LISTAS!$B$34,IF(G19="Deporte Extremo",[2]LISTAS!$B$35,IF(G19="Espectáculos",[2]LISTAS!$B$36,IF(G19="Moda",[2]LISTAS!$B$37,IF(G19="Filosofía de Vida",[2]LISTAS!$B$38,IF(G19="Futbol",[2]LISTAS!$B$39,IF(G19="Mommy",[2]LISTAS!$B$40,IF(G19="Skateboard",[2]LISTAS!$B$41,IF(G19="Viajes",[2]LISTAS!$B$42,0)))))))))))))))))))))))))</f>
        <v>15.718999999999999</v>
      </c>
      <c r="Z19" s="94">
        <f>IF(H19="Actor",[2]LISTAS!$B$18,IF(H19="Conductor de TV",[2]LISTAS!$B$19,IF(H19="Deportista",[2]LISTAS!$B$20,IF(H19="Estilo de Vida",[2]LISTAS!$B$21,IF(H19="Fitness",[2]LISTAS!$B$22,IF(H19="Fotógrafo",[2]LISTAS!$B$23,IF(H19="Futbolista",[2]LISTAS!$B$24,IF(H19="Gamer",[2]LISTAS!$B$25,IF(H19="Locutor",[2]LISTAS!$B$26,IF(H19="Mascota",[2]LISTAS!$B$27,IF(H19="Música",[2]LISTAS!$B$28,IF(H19="Periodista",[2]LISTAS!$B$29,IF(H19="Runner",[2]LISTAS!$B$30,IF(H19="Tecnología",[2]LISTAS!$B$31,IF(H19="Autos",[2]LISTAS!$B$32,IF(H19="Coach",[2]LISTAS!$B$33,IF(H19="Deporte",[2]LISTAS!$B$34,IF(H19="Deporte Extremo",[2]LISTAS!$B$35,IF(H19="Espectáculos",[2]LISTAS!$B$36,IF(H19="Moda",[2]LISTAS!$B$37,IF(H19="Filosofía de Vida",[2]LISTAS!$B$38,IF(H19="Futbol",[2]LISTAS!$B$39,IF(H19="Mommy",[2]LISTAS!$B$40,IF(H19="Skateboard",[2]LISTAS!$B$41,IF(H19="Viajes",[2]LISTAS!$B$42,0)))))))))))))))))))))))))</f>
        <v>0</v>
      </c>
      <c r="AA19" s="88">
        <f t="shared" si="1"/>
        <v>12.434567265119577</v>
      </c>
      <c r="AB19" s="88">
        <f t="shared" si="2"/>
        <v>17.951969060478312</v>
      </c>
      <c r="AC19" s="74">
        <f t="shared" si="7"/>
        <v>17.951969060478312</v>
      </c>
      <c r="AD19" s="74">
        <f t="shared" si="3"/>
        <v>19.836638120956625</v>
      </c>
      <c r="AE19" s="75">
        <f>IF(AND(AC19&gt;=[1]LISTAS!$E$30,AC19&lt;=[1]LISTAS!$F$30),[1]LISTAS!$G$30,IF(AND(AC19&gt;=[1]LISTAS!$E$29,AC19&lt;=[1]LISTAS!$F$29),[1]LISTAS!$G$29,IF(AND(AC19&gt;=[1]LISTAS!$E$28,AC19&lt;=[1]LISTAS!$F$28),[1]LISTAS!$G$28,IF(AND(AC19&gt;=[1]LISTAS!$E$27,AC19&lt;=[1]LISTAS!$F$27),[1]LISTAS!$G$27,IF(AND(AC19&gt;=[1]LISTAS!$E$26,AC19&lt;=[1]LISTAS!$F$26),[1]LISTAS!$G$26,0)))))</f>
        <v>0.95</v>
      </c>
      <c r="AF19" s="75" t="s">
        <v>108</v>
      </c>
      <c r="AG19" s="95">
        <f>IF(AND(W19&gt;=[2]LISTAS!$E$30,W19&lt;=[2]LISTAS!$F$30),[2]LISTAS!$G$30,IF(AND(W19&gt;=[2]LISTAS!$E$29,W19&lt;=[2]LISTAS!$F$29),[2]LISTAS!$G$29,IF(AND(W19&gt;=[2]LISTAS!$E$28,W19&lt;=[2]LISTAS!$F$28),[2]LISTAS!$G$28,IF(AND(W19&gt;=[2]LISTAS!$E$27,W19&lt;=[2]LISTAS!$F$27),[2]LISTAS!$G$27,IF(AND(W19&gt;=[2]LISTAS!$E$26,W19&lt;=[2]LISTAS!$F$26),[2]LISTAS!$G$26,0)))))</f>
        <v>0.95</v>
      </c>
      <c r="AH19" s="95" t="str">
        <f>IF(AND(W19&gt;=[2]LISTAS!$E$30,W19&lt;=[2]LISTAS!$F$30),[2]LISTAS!$D$30,IF(AND(W19&gt;=[2]LISTAS!$E$29,W19&lt;=[2]LISTAS!$F$29),[2]LISTAS!$D$29,IF(AND(W19&gt;=[2]LISTAS!$E$28,W19&lt;=[2]LISTAS!$F$28),[2]LISTAS!$D$28,IF(AND(W19&gt;=[2]LISTAS!$E$27,W19&lt;=[2]LISTAS!$F$27),[2]LISTAS!$D$27,IF(AND(W19&gt;=[2]LISTAS!$E$26,W19&lt;=[2]LISTAS!$F$26),[2]LISTAS!$D$26,0)))))</f>
        <v>A</v>
      </c>
      <c r="AI19" s="76" t="s">
        <v>108</v>
      </c>
      <c r="AJ19" s="76">
        <f>IF(AND(AD19&gt;=[1]LISTAS!$E$30,AD19&lt;=[1]LISTAS!$F$30),[1]LISTAS!$G$30,IF(AND(AD19&gt;=[1]LISTAS!$E$29,AD19&lt;=[1]LISTAS!$F$29),[1]LISTAS!$G$29,IF(AND(AD19&gt;=[1]LISTAS!$E$28,AD19&lt;=[1]LISTAS!$F$28),[1]LISTAS!$G$28,IF(AND(AD19&gt;=[1]LISTAS!$E$27,AD19&lt;=[1]LISTAS!$F$27),[1]LISTAS!$G$27,IF(AND(AD19&gt;=[1]LISTAS!$E$26,AD19&lt;=[1]LISTAS!$F$26),[1]LISTAS!$G$26,0)))))</f>
        <v>0.95</v>
      </c>
      <c r="AK19" s="76" t="str">
        <f>IF(AND(AD19&gt;=[1]LISTAS!$E$30,AD19&lt;=[1]LISTAS!$F$30),[1]LISTAS!$D$30,IF(AND(AD19&gt;=[1]LISTAS!$E$29,AD19&lt;=[1]LISTAS!$F$29),[1]LISTAS!$D$29,IF(AND(AD19&gt;=[1]LISTAS!$E$28,AD19&lt;=[1]LISTAS!$F$28),[1]LISTAS!$D$28,IF(AND(AD19&gt;=[1]LISTAS!$E$27,AD19&lt;=[1]LISTAS!$F$27),[1]LISTAS!$D$27,IF(AND(AD19&gt;=[1]LISTAS!$E$26,AD19&lt;=[1]LISTAS!$F$26),[1]LISTAS!$D$26,0)))))</f>
        <v>A</v>
      </c>
      <c r="AL19" s="77" t="str">
        <f t="shared" si="8"/>
        <v>SE MANTUVO</v>
      </c>
      <c r="AM19" s="78" t="s">
        <v>211</v>
      </c>
      <c r="AN19" s="78"/>
      <c r="AO19" s="79">
        <v>0.97</v>
      </c>
      <c r="AP19" s="79">
        <v>0.94</v>
      </c>
    </row>
    <row r="20" spans="1:42">
      <c r="A20" s="87" t="s">
        <v>228</v>
      </c>
      <c r="B20" s="88" t="s">
        <v>209</v>
      </c>
      <c r="C20" s="89" t="s">
        <v>234</v>
      </c>
      <c r="D20" s="90">
        <v>20800</v>
      </c>
      <c r="E20" s="91">
        <v>3.8999999999999998E-3</v>
      </c>
      <c r="F20" s="88" t="s">
        <v>140</v>
      </c>
      <c r="G20" s="88" t="s">
        <v>159</v>
      </c>
      <c r="H20" s="88" t="s">
        <v>231</v>
      </c>
      <c r="I20" s="86">
        <v>1</v>
      </c>
      <c r="J20" s="68">
        <v>0.25088597000000001</v>
      </c>
      <c r="K20" s="92">
        <v>3</v>
      </c>
      <c r="L20" s="66">
        <v>0.40069411799999999</v>
      </c>
      <c r="M20" s="92">
        <v>3</v>
      </c>
      <c r="N20" s="68">
        <v>0.42796077999999999</v>
      </c>
      <c r="O20" s="93">
        <v>2</v>
      </c>
      <c r="P20" s="66">
        <v>0.42751330207045901</v>
      </c>
      <c r="Q20" s="93">
        <v>2</v>
      </c>
      <c r="R20" s="68">
        <v>0.31938462000000001</v>
      </c>
      <c r="S20" s="71">
        <f t="shared" si="4"/>
        <v>12.826438790070458</v>
      </c>
      <c r="T20" s="71">
        <v>1.8264387900704593</v>
      </c>
      <c r="U20" s="88">
        <f t="shared" si="9"/>
        <v>12.507054170070459</v>
      </c>
      <c r="V20" s="71">
        <f t="shared" si="5"/>
        <v>11.243661209929542</v>
      </c>
      <c r="W20" s="88">
        <f>IF(F20="Actor",[2]LISTAS!$B$51,IF(F20="Actriz",[2]LISTAS!$B$52,IF(F20="Alpha Partner",[2]LISTAS!$B$53,IF(F20="Blogger",[2]LISTAS!$B$54,IF(F20="Conductor",[2]LISTAS!$B$55,IF(F20="Fotógrafo",[2]LISTAS!$B$56,IF(F20="Futbolista",[2]LISTAS!$B$57,IF(F20="Influencer",[2]LISTAS!$B$58,IF(F20="Locutor",[2]LISTAS!$B$59,IF(F20="Modelo",[2]LISTAS!$B$60,IF(F20="Músico",[2]LISTAS!$B$61,IF(F20="Periodista",[2]LISTAS!$B$62,IF(F20="Youtuber",[2]LISTAS!$B$63,0)))))))))))))</f>
        <v>13.0701</v>
      </c>
      <c r="X20" s="74">
        <f t="shared" si="6"/>
        <v>14.896538790070458</v>
      </c>
      <c r="Y20" s="88">
        <f>IF(G20="Actor",[2]LISTAS!$B$18,IF(G20="Conductor de TV",[2]LISTAS!$B$19,IF(G20="Deportista",[2]LISTAS!$B$20,IF(G20="Estilo de Vida",[2]LISTAS!$B$21,IF(G20="Fitness",[2]LISTAS!$B$22,IF(G20="Fotógrafo",[2]LISTAS!$B$23,IF(G20="Futbolista",[2]LISTAS!$B$24,IF(G20="Gamer",[2]LISTAS!$B$25,IF(G20="Locutor",[2]LISTAS!$B$26,IF(G20="Mascota",[2]LISTAS!$B$27,IF(G20="Música",[2]LISTAS!$B$28,IF(G20="Periodista",[2]LISTAS!$B$29,IF(G20="Runner",[2]LISTAS!$B$30,IF(G20="Tecnología",[2]LISTAS!$B$31,IF(G20="Autos",[2]LISTAS!$B$32,IF(G20="Coach",[2]LISTAS!$B$33,IF(G20="Deporte",[2]LISTAS!$B$34,IF(G20="Deporte Extremo",[2]LISTAS!$B$35,IF(G20="Espectáculos",[2]LISTAS!$B$36,IF(G20="Moda",[2]LISTAS!$B$37,IF(G20="Filosofía de Vida",[2]LISTAS!$B$38,IF(G20="Futbol",[2]LISTAS!$B$39,IF(G20="Mommy",[2]LISTAS!$B$40,IF(G20="Skateboard",[2]LISTAS!$B$41,IF(G20="Viajes",[2]LISTAS!$B$42,0)))))))))))))))))))))))))</f>
        <v>11.610099999999999</v>
      </c>
      <c r="Z20" s="88">
        <f>IF(H20="Actor",[2]LISTAS!$B$18,IF(H20="Conductor de TV",[2]LISTAS!$B$19,IF(H20="Deportista",[2]LISTAS!$B$20,IF(H20="Estilo de Vida",[2]LISTAS!$B$21,IF(H20="Fitness",[2]LISTAS!$B$22,IF(H20="Fotógrafo",[2]LISTAS!$B$23,IF(H20="Futbolista",[2]LISTAS!$B$24,IF(H20="Gamer",[2]LISTAS!$B$25,IF(H20="Locutor",[2]LISTAS!$B$26,IF(H20="Mascota",[2]LISTAS!$B$27,IF(H20="Música",[2]LISTAS!$B$28,IF(H20="Periodista",[2]LISTAS!$B$29,IF(H20="Runner",[2]LISTAS!$B$30,IF(H20="Tecnología",[2]LISTAS!$B$31,IF(H20="Autos",[2]LISTAS!$B$32,IF(H20="Coach",[2]LISTAS!$B$33,IF(H20="Deporte",[2]LISTAS!$B$34,IF(H20="Deporte Extremo",[2]LISTAS!$B$35,IF(H20="Espectáculos",[2]LISTAS!$B$36,IF(H20="Moda",[2]LISTAS!$B$37,IF(H20="Filosofía de Vida",[2]LISTAS!$B$38,IF(H20="Futbol",[2]LISTAS!$B$39,IF(H20="Mommy",[2]LISTAS!$B$40,IF(H20="Skateboard",[2]LISTAS!$B$41,IF(H20="Viajes",[2]LISTAS!$B$42,0)))))))))))))))))))))))))</f>
        <v>18.002144999999999</v>
      </c>
      <c r="AA20" s="88">
        <f t="shared" si="1"/>
        <v>14.394720947517614</v>
      </c>
      <c r="AB20" s="88">
        <f t="shared" si="2"/>
        <v>18.002144999999999</v>
      </c>
      <c r="AC20" s="74">
        <f t="shared" si="7"/>
        <v>14.896538790070458</v>
      </c>
      <c r="AD20" s="74">
        <f t="shared" si="3"/>
        <v>16.722977580140917</v>
      </c>
      <c r="AE20" s="75">
        <f>IF(AND(AC20&gt;=[1]LISTAS!$E$30,AC20&lt;=[1]LISTAS!$F$30),[1]LISTAS!$G$30,IF(AND(AC20&gt;=[1]LISTAS!$E$29,AC20&lt;=[1]LISTAS!$F$29),[1]LISTAS!$G$29,IF(AND(AC20&gt;=[1]LISTAS!$E$28,AC20&lt;=[1]LISTAS!$F$28),[1]LISTAS!$G$28,IF(AND(AC20&gt;=[1]LISTAS!$E$27,AC20&lt;=[1]LISTAS!$F$27),[1]LISTAS!$G$27,IF(AND(AC20&gt;=[1]LISTAS!$E$26,AC20&lt;=[1]LISTAS!$F$26),[1]LISTAS!$G$26,0)))))</f>
        <v>0.9</v>
      </c>
      <c r="AF20" s="75" t="s">
        <v>127</v>
      </c>
      <c r="AG20" s="95">
        <f>IF(AND(W20&gt;=[2]LISTAS!$E$30,W20&lt;=[2]LISTAS!$F$30),[2]LISTAS!$G$30,IF(AND(W20&gt;=[2]LISTAS!$E$29,W20&lt;=[2]LISTAS!$F$29),[2]LISTAS!$G$29,IF(AND(W20&gt;=[2]LISTAS!$E$28,W20&lt;=[2]LISTAS!$F$28),[2]LISTAS!$G$28,IF(AND(W20&gt;=[2]LISTAS!$E$27,W20&lt;=[2]LISTAS!$F$27),[2]LISTAS!$G$27,IF(AND(W20&gt;=[2]LISTAS!$E$26,W20&lt;=[2]LISTAS!$F$26),[2]LISTAS!$G$26,0)))))</f>
        <v>0.9</v>
      </c>
      <c r="AH20" s="95" t="str">
        <f>IF(AND(W20&gt;=[2]LISTAS!$E$30,W20&lt;=[2]LISTAS!$F$30),[2]LISTAS!$D$30,IF(AND(W20&gt;=[2]LISTAS!$E$29,W20&lt;=[2]LISTAS!$F$29),[2]LISTAS!$D$29,IF(AND(W20&gt;=[2]LISTAS!$E$28,W20&lt;=[2]LISTAS!$F$28),[2]LISTAS!$D$28,IF(AND(W20&gt;=[2]LISTAS!$E$27,W20&lt;=[2]LISTAS!$F$27),[2]LISTAS!$D$27,IF(AND(W20&gt;=[2]LISTAS!$E$26,W20&lt;=[2]LISTAS!$F$26),[2]LISTAS!$D$26,0)))))</f>
        <v>B</v>
      </c>
      <c r="AI20" s="76" t="s">
        <v>114</v>
      </c>
      <c r="AJ20" s="76">
        <f>IF(AND(AD20&gt;=[1]LISTAS!$E$30,AD20&lt;=[1]LISTAS!$F$30),[1]LISTAS!$G$30,IF(AND(AD20&gt;=[1]LISTAS!$E$29,AD20&lt;=[1]LISTAS!$F$29),[1]LISTAS!$G$29,IF(AND(AD20&gt;=[1]LISTAS!$E$28,AD20&lt;=[1]LISTAS!$F$28),[1]LISTAS!$G$28,IF(AND(AD20&gt;=[1]LISTAS!$E$27,AD20&lt;=[1]LISTAS!$F$27),[1]LISTAS!$G$27,IF(AND(AD20&gt;=[1]LISTAS!$E$26,AD20&lt;=[1]LISTAS!$F$26),[1]LISTAS!$G$26,0)))))</f>
        <v>0.95</v>
      </c>
      <c r="AK20" s="76" t="str">
        <f>IF(AND(AD20&gt;=[1]LISTAS!$E$30,AD20&lt;=[1]LISTAS!$F$30),[1]LISTAS!$D$30,IF(AND(AD20&gt;=[1]LISTAS!$E$29,AD20&lt;=[1]LISTAS!$F$29),[1]LISTAS!$D$29,IF(AND(AD20&gt;=[1]LISTAS!$E$28,AD20&lt;=[1]LISTAS!$F$28),[1]LISTAS!$D$28,IF(AND(AD20&gt;=[1]LISTAS!$E$27,AD20&lt;=[1]LISTAS!$F$27),[1]LISTAS!$D$27,IF(AND(AD20&gt;=[1]LISTAS!$E$26,AD20&lt;=[1]LISTAS!$F$26),[1]LISTAS!$D$26,0)))))</f>
        <v>A</v>
      </c>
      <c r="AL20" s="80" t="s">
        <v>213</v>
      </c>
      <c r="AM20" s="78" t="s">
        <v>211</v>
      </c>
      <c r="AN20" s="78"/>
      <c r="AO20" s="79">
        <v>0.97</v>
      </c>
      <c r="AP20" s="79">
        <v>0.94</v>
      </c>
    </row>
    <row r="21" spans="1:42">
      <c r="A21" s="87" t="s">
        <v>235</v>
      </c>
      <c r="B21" s="88" t="s">
        <v>209</v>
      </c>
      <c r="C21" s="89" t="s">
        <v>236</v>
      </c>
      <c r="D21" s="90">
        <v>10200</v>
      </c>
      <c r="E21" s="91">
        <v>1.3599999999999999E-2</v>
      </c>
      <c r="F21" s="88" t="s">
        <v>169</v>
      </c>
      <c r="G21" s="88" t="s">
        <v>91</v>
      </c>
      <c r="H21" s="88" t="s">
        <v>237</v>
      </c>
      <c r="I21" s="69">
        <v>3</v>
      </c>
      <c r="J21" s="68">
        <v>0.41451341000000003</v>
      </c>
      <c r="K21" s="92">
        <v>3</v>
      </c>
      <c r="L21" s="66">
        <v>0.40098039000000002</v>
      </c>
      <c r="M21" s="92">
        <v>3</v>
      </c>
      <c r="N21" s="68">
        <v>0.39294118</v>
      </c>
      <c r="O21" s="93">
        <v>2</v>
      </c>
      <c r="P21" s="66">
        <v>0.42295425768552503</v>
      </c>
      <c r="Q21" s="92">
        <v>3</v>
      </c>
      <c r="R21" s="68">
        <v>0.40610358000000002</v>
      </c>
      <c r="S21" s="71">
        <f t="shared" si="4"/>
        <v>16.037492817685525</v>
      </c>
      <c r="T21" s="71">
        <v>2.0374928176855249</v>
      </c>
      <c r="U21" s="88">
        <f t="shared" si="9"/>
        <v>15.631389237685523</v>
      </c>
      <c r="V21" s="71">
        <f t="shared" si="5"/>
        <v>10.749007182314475</v>
      </c>
      <c r="W21" s="88">
        <f>IF(F21="Actor",[2]LISTAS!$B$51,IF(F21="Actriz",[2]LISTAS!$B$52,IF(F21="Alpha Partner",[2]LISTAS!$B$53,IF(F21="Blogger",[2]LISTAS!$B$54,IF(F21="Conductor",[2]LISTAS!$B$55,IF(F21="Fotógrafo",[2]LISTAS!$B$56,IF(F21="Futbolista",[2]LISTAS!$B$57,IF(F21="Influencer",[2]LISTAS!$B$58,IF(F21="Locutor",[2]LISTAS!$B$59,IF(F21="Modelo",[2]LISTAS!$B$60,IF(F21="Músico",[2]LISTAS!$B$61,IF(F21="Periodista",[2]LISTAS!$B$62,IF(F21="Youtuber",[2]LISTAS!$B$63,0)))))))))))))</f>
        <v>12.7865</v>
      </c>
      <c r="X21" s="74">
        <f t="shared" si="6"/>
        <v>14.823992817685525</v>
      </c>
      <c r="Y21" s="88">
        <f>IF(G21="Actor",[2]LISTAS!$B$18,IF(G21="Conductor de TV",[2]LISTAS!$B$19,IF(G21="Deportista",[2]LISTAS!$B$20,IF(G21="Estilo de Vida",[2]LISTAS!$B$21,IF(G21="Fitness",[2]LISTAS!$B$22,IF(G21="Fotógrafo",[2]LISTAS!$B$23,IF(G21="Futbolista",[2]LISTAS!$B$24,IF(G21="Gamer",[2]LISTAS!$B$25,IF(G21="Locutor",[2]LISTAS!$B$26,IF(G21="Mascota",[2]LISTAS!$B$27,IF(G21="Música",[2]LISTAS!$B$28,IF(G21="Periodista",[2]LISTAS!$B$29,IF(G21="Runner",[2]LISTAS!$B$30,IF(G21="Tecnología",[2]LISTAS!$B$31,IF(G21="Autos",[2]LISTAS!$B$32,IF(G21="Coach",[2]LISTAS!$B$33,IF(G21="Deporte",[2]LISTAS!$B$34,IF(G21="Deporte Extremo",[2]LISTAS!$B$35,IF(G21="Espectáculos",[2]LISTAS!$B$36,IF(G21="Moda",[2]LISTAS!$B$37,IF(G21="Filosofía de Vida",[2]LISTAS!$B$38,IF(G21="Futbol",[2]LISTAS!$B$39,IF(G21="Mommy",[2]LISTAS!$B$40,IF(G21="Skateboard",[2]LISTAS!$B$41,IF(G21="Viajes",[2]LISTAS!$B$42,0)))))))))))))))))))))))))</f>
        <v>31.38721</v>
      </c>
      <c r="Z21" s="94">
        <f>IF(H21="Actor",[2]LISTAS!$B$18,IF(H21="Conductor de TV",[2]LISTAS!$B$19,IF(H21="Deportista",[2]LISTAS!$B$20,IF(H21="Estilo de Vida",[2]LISTAS!$B$21,IF(H21="Fitness",[2]LISTAS!$B$22,IF(H21="Fotógrafo",[2]LISTAS!$B$23,IF(H21="Futbolista",[2]LISTAS!$B$24,IF(H21="Gamer",[2]LISTAS!$B$25,IF(H21="Locutor",[2]LISTAS!$B$26,IF(H21="Mascota",[2]LISTAS!$B$27,IF(H21="Música",[2]LISTAS!$B$28,IF(H21="Periodista",[2]LISTAS!$B$29,IF(H21="Runner",[2]LISTAS!$B$30,IF(H21="Tecnología",[2]LISTAS!$B$31,IF(H21="Autos",[2]LISTAS!$B$32,IF(H21="Coach",[2]LISTAS!$B$33,IF(H21="Deporte",[2]LISTAS!$B$34,IF(H21="Deporte Extremo",[2]LISTAS!$B$35,IF(H21="Espectáculos",[2]LISTAS!$B$36,IF(H21="Moda",[2]LISTAS!$B$37,IF(H21="Filosofía de Vida",[2]LISTAS!$B$38,IF(H21="Futbol",[2]LISTAS!$B$39,IF(H21="Mommy",[2]LISTAS!$B$40,IF(H21="Skateboard",[2]LISTAS!$B$41,IF(H21="Viajes",[2]LISTAS!$B$42,0)))))))))))))))))))))))))</f>
        <v>0</v>
      </c>
      <c r="AA21" s="88">
        <f t="shared" si="1"/>
        <v>14.74942570442138</v>
      </c>
      <c r="AB21" s="88">
        <f t="shared" si="2"/>
        <v>31.38721</v>
      </c>
      <c r="AC21" s="98">
        <f t="shared" si="7"/>
        <v>14.823992817685525</v>
      </c>
      <c r="AD21" s="74">
        <f t="shared" si="3"/>
        <v>16.86148563537105</v>
      </c>
      <c r="AE21" s="75">
        <f>IF(AND(AC21&gt;=[1]LISTAS!$E$30,AC21&lt;=[1]LISTAS!$F$30),[1]LISTAS!$G$30,IF(AND(AC21&gt;=[1]LISTAS!$E$29,AC21&lt;=[1]LISTAS!$F$29),[1]LISTAS!$G$29,IF(AND(AC21&gt;=[1]LISTAS!$E$28,AC21&lt;=[1]LISTAS!$F$28),[1]LISTAS!$G$28,IF(AND(AC21&gt;=[1]LISTAS!$E$27,AC21&lt;=[1]LISTAS!$F$27),[1]LISTAS!$G$27,IF(AND(AC21&gt;=[1]LISTAS!$E$26,AC21&lt;=[1]LISTAS!$F$26),[1]LISTAS!$G$26,0)))))</f>
        <v>0.9</v>
      </c>
      <c r="AF21" s="75" t="s">
        <v>127</v>
      </c>
      <c r="AG21" s="95">
        <f>IF(AND(W21&gt;=[2]LISTAS!$E$30,W21&lt;=[2]LISTAS!$F$30),[2]LISTAS!$G$30,IF(AND(W21&gt;=[2]LISTAS!$E$29,W21&lt;=[2]LISTAS!$F$29),[2]LISTAS!$G$29,IF(AND(W21&gt;=[2]LISTAS!$E$28,W21&lt;=[2]LISTAS!$F$28),[2]LISTAS!$G$28,IF(AND(W21&gt;=[2]LISTAS!$E$27,W21&lt;=[2]LISTAS!$F$27),[2]LISTAS!$G$27,IF(AND(W21&gt;=[2]LISTAS!$E$26,W21&lt;=[2]LISTAS!$F$26),[2]LISTAS!$G$26,0)))))</f>
        <v>0.9</v>
      </c>
      <c r="AH21" s="95" t="str">
        <f>IF(AND(W21&gt;=[2]LISTAS!$E$30,W21&lt;=[2]LISTAS!$F$30),[2]LISTAS!$D$30,IF(AND(W21&gt;=[2]LISTAS!$E$29,W21&lt;=[2]LISTAS!$F$29),[2]LISTAS!$D$29,IF(AND(W21&gt;=[2]LISTAS!$E$28,W21&lt;=[2]LISTAS!$F$28),[2]LISTAS!$D$28,IF(AND(W21&gt;=[2]LISTAS!$E$27,W21&lt;=[2]LISTAS!$F$27),[2]LISTAS!$D$27,IF(AND(W21&gt;=[2]LISTAS!$E$26,W21&lt;=[2]LISTAS!$F$26),[2]LISTAS!$D$26,0)))))</f>
        <v>B</v>
      </c>
      <c r="AI21" s="76" t="s">
        <v>114</v>
      </c>
      <c r="AJ21" s="76">
        <f>IF(AND(AD21&gt;=[1]LISTAS!$E$30,AD21&lt;=[1]LISTAS!$F$30),[1]LISTAS!$G$30,IF(AND(AD21&gt;=[1]LISTAS!$E$29,AD21&lt;=[1]LISTAS!$F$29),[1]LISTAS!$G$29,IF(AND(AD21&gt;=[1]LISTAS!$E$28,AD21&lt;=[1]LISTAS!$F$28),[1]LISTAS!$G$28,IF(AND(AD21&gt;=[1]LISTAS!$E$27,AD21&lt;=[1]LISTAS!$F$27),[1]LISTAS!$G$27,IF(AND(AD21&gt;=[1]LISTAS!$E$26,AD21&lt;=[1]LISTAS!$F$26),[1]LISTAS!$G$26,0)))))</f>
        <v>0.95</v>
      </c>
      <c r="AK21" s="76" t="str">
        <f>IF(AND(AD21&gt;=[1]LISTAS!$E$30,AD21&lt;=[1]LISTAS!$F$30),[1]LISTAS!$D$30,IF(AND(AD21&gt;=[1]LISTAS!$E$29,AD21&lt;=[1]LISTAS!$F$29),[1]LISTAS!$D$29,IF(AND(AD21&gt;=[1]LISTAS!$E$28,AD21&lt;=[1]LISTAS!$F$28),[1]LISTAS!$D$28,IF(AND(AD21&gt;=[1]LISTAS!$E$27,AD21&lt;=[1]LISTAS!$F$27),[1]LISTAS!$D$27,IF(AND(AD21&gt;=[1]LISTAS!$E$26,AD21&lt;=[1]LISTAS!$F$26),[1]LISTAS!$D$26,0)))))</f>
        <v>A</v>
      </c>
      <c r="AL21" s="80" t="s">
        <v>213</v>
      </c>
      <c r="AM21" s="99">
        <f>16-AC21</f>
        <v>1.1760071823144749</v>
      </c>
      <c r="AN21" s="78" t="s">
        <v>336</v>
      </c>
      <c r="AO21" s="79">
        <v>0.97</v>
      </c>
      <c r="AP21" s="79">
        <v>0.94</v>
      </c>
    </row>
    <row r="22" spans="1:42">
      <c r="A22" s="87" t="s">
        <v>235</v>
      </c>
      <c r="B22" s="88" t="s">
        <v>209</v>
      </c>
      <c r="C22" s="89" t="s">
        <v>238</v>
      </c>
      <c r="D22" s="90">
        <v>182000</v>
      </c>
      <c r="E22" s="91">
        <v>1.41E-2</v>
      </c>
      <c r="F22" s="88" t="s">
        <v>169</v>
      </c>
      <c r="G22" s="88" t="s">
        <v>35</v>
      </c>
      <c r="H22" s="88" t="s">
        <v>162</v>
      </c>
      <c r="I22" s="69">
        <v>3</v>
      </c>
      <c r="J22" s="68">
        <v>0.41602844</v>
      </c>
      <c r="K22" s="100">
        <v>1</v>
      </c>
      <c r="L22" s="66">
        <v>0.22549095</v>
      </c>
      <c r="M22" s="96">
        <v>4</v>
      </c>
      <c r="N22" s="68">
        <v>0.48779839000000003</v>
      </c>
      <c r="O22" s="93">
        <v>2</v>
      </c>
      <c r="P22" s="66">
        <v>0.422911793266947</v>
      </c>
      <c r="Q22" s="96">
        <v>4</v>
      </c>
      <c r="R22" s="68">
        <v>0.45901185</v>
      </c>
      <c r="S22" s="71">
        <f t="shared" si="4"/>
        <v>16.011241423266945</v>
      </c>
      <c r="T22" s="71">
        <v>2.0112414232669469</v>
      </c>
      <c r="U22" s="88">
        <f t="shared" si="9"/>
        <v>15.552229573266946</v>
      </c>
      <c r="V22" s="71">
        <f t="shared" si="5"/>
        <v>10.775258576733053</v>
      </c>
      <c r="W22" s="88">
        <f>IF(F22="Actor",[2]LISTAS!$B$51,IF(F22="Actriz",[2]LISTAS!$B$52,IF(F22="Alpha Partner",[2]LISTAS!$B$53,IF(F22="Blogger",[2]LISTAS!$B$54,IF(F22="Conductor",[2]LISTAS!$B$55,IF(F22="Fotógrafo",[2]LISTAS!$B$56,IF(F22="Futbolista",[2]LISTAS!$B$57,IF(F22="Influencer",[2]LISTAS!$B$58,IF(F22="Locutor",[2]LISTAS!$B$59,IF(F22="Modelo",[2]LISTAS!$B$60,IF(F22="Músico",[2]LISTAS!$B$61,IF(F22="Periodista",[2]LISTAS!$B$62,IF(F22="Youtuber",[2]LISTAS!$B$63,0)))))))))))))</f>
        <v>12.7865</v>
      </c>
      <c r="X22" s="74">
        <f t="shared" si="6"/>
        <v>14.797741423266947</v>
      </c>
      <c r="Y22" s="88">
        <f>IF(G22="Actor",[2]LISTAS!$B$18,IF(G22="Conductor de TV",[2]LISTAS!$B$19,IF(G22="Deportista",[2]LISTAS!$B$20,IF(G22="Estilo de Vida",[2]LISTAS!$B$21,IF(G22="Fitness",[2]LISTAS!$B$22,IF(G22="Fotógrafo",[2]LISTAS!$B$23,IF(G22="Futbolista",[2]LISTAS!$B$24,IF(G22="Gamer",[2]LISTAS!$B$25,IF(G22="Locutor",[2]LISTAS!$B$26,IF(G22="Mascota",[2]LISTAS!$B$27,IF(G22="Música",[2]LISTAS!$B$28,IF(G22="Periodista",[2]LISTAS!$B$29,IF(G22="Runner",[2]LISTAS!$B$30,IF(G22="Tecnología",[2]LISTAS!$B$31,IF(G22="Autos",[2]LISTAS!$B$32,IF(G22="Coach",[2]LISTAS!$B$33,IF(G22="Deporte",[2]LISTAS!$B$34,IF(G22="Deporte Extremo",[2]LISTAS!$B$35,IF(G22="Espectáculos",[2]LISTAS!$B$36,IF(G22="Moda",[2]LISTAS!$B$37,IF(G22="Filosofía de Vida",[2]LISTAS!$B$38,IF(G22="Futbol",[2]LISTAS!$B$39,IF(G22="Mommy",[2]LISTAS!$B$40,IF(G22="Skateboard",[2]LISTAS!$B$41,IF(G22="Viajes",[2]LISTAS!$B$42,0)))))))))))))))))))))))))</f>
        <v>18.283609999999999</v>
      </c>
      <c r="Z22" s="94">
        <f>IF(H22="Actor",[2]LISTAS!$B$18,IF(H22="Conductor de TV",[2]LISTAS!$B$19,IF(H22="Deportista",[2]LISTAS!$B$20,IF(H22="Estilo de Vida",[2]LISTAS!$B$21,IF(H22="Fitness",[2]LISTAS!$B$22,IF(H22="Fotógrafo",[2]LISTAS!$B$23,IF(H22="Futbolista",[2]LISTAS!$B$24,IF(H22="Gamer",[2]LISTAS!$B$25,IF(H22="Locutor",[2]LISTAS!$B$26,IF(H22="Mascota",[2]LISTAS!$B$27,IF(H22="Música",[2]LISTAS!$B$28,IF(H22="Periodista",[2]LISTAS!$B$29,IF(H22="Runner",[2]LISTAS!$B$30,IF(H22="Tecnología",[2]LISTAS!$B$31,IF(H22="Autos",[2]LISTAS!$B$32,IF(H22="Coach",[2]LISTAS!$B$33,IF(H22="Deporte",[2]LISTAS!$B$34,IF(H22="Deporte Extremo",[2]LISTAS!$B$35,IF(H22="Espectáculos",[2]LISTAS!$B$36,IF(H22="Moda",[2]LISTAS!$B$37,IF(H22="Filosofía de Vida",[2]LISTAS!$B$38,IF(H22="Futbol",[2]LISTAS!$B$39,IF(H22="Mommy",[2]LISTAS!$B$40,IF(H22="Skateboard",[2]LISTAS!$B$41,IF(H22="Viajes",[2]LISTAS!$B$42,0)))))))))))))))))))))))))</f>
        <v>0</v>
      </c>
      <c r="AA22" s="88">
        <f t="shared" si="1"/>
        <v>11.466962855816735</v>
      </c>
      <c r="AB22" s="88">
        <f t="shared" si="2"/>
        <v>18.283609999999999</v>
      </c>
      <c r="AC22" s="74">
        <f t="shared" si="7"/>
        <v>14.797741423266947</v>
      </c>
      <c r="AD22" s="74">
        <f t="shared" si="3"/>
        <v>16.808982846533894</v>
      </c>
      <c r="AE22" s="75">
        <f>IF(AND(AC22&gt;=[1]LISTAS!$E$30,AC22&lt;=[1]LISTAS!$F$30),[1]LISTAS!$G$30,IF(AND(AC22&gt;=[1]LISTAS!$E$29,AC22&lt;=[1]LISTAS!$F$29),[1]LISTAS!$G$29,IF(AND(AC22&gt;=[1]LISTAS!$E$28,AC22&lt;=[1]LISTAS!$F$28),[1]LISTAS!$G$28,IF(AND(AC22&gt;=[1]LISTAS!$E$27,AC22&lt;=[1]LISTAS!$F$27),[1]LISTAS!$G$27,IF(AND(AC22&gt;=[1]LISTAS!$E$26,AC22&lt;=[1]LISTAS!$F$26),[1]LISTAS!$G$26,0)))))</f>
        <v>0.9</v>
      </c>
      <c r="AF22" s="75" t="s">
        <v>127</v>
      </c>
      <c r="AG22" s="95">
        <f>IF(AND(W22&gt;=[2]LISTAS!$E$30,W22&lt;=[2]LISTAS!$F$30),[2]LISTAS!$G$30,IF(AND(W22&gt;=[2]LISTAS!$E$29,W22&lt;=[2]LISTAS!$F$29),[2]LISTAS!$G$29,IF(AND(W22&gt;=[2]LISTAS!$E$28,W22&lt;=[2]LISTAS!$F$28),[2]LISTAS!$G$28,IF(AND(W22&gt;=[2]LISTAS!$E$27,W22&lt;=[2]LISTAS!$F$27),[2]LISTAS!$G$27,IF(AND(W22&gt;=[2]LISTAS!$E$26,W22&lt;=[2]LISTAS!$F$26),[2]LISTAS!$G$26,0)))))</f>
        <v>0.9</v>
      </c>
      <c r="AH22" s="95" t="str">
        <f>IF(AND(W22&gt;=[2]LISTAS!$E$30,W22&lt;=[2]LISTAS!$F$30),[2]LISTAS!$D$30,IF(AND(W22&gt;=[2]LISTAS!$E$29,W22&lt;=[2]LISTAS!$F$29),[2]LISTAS!$D$29,IF(AND(W22&gt;=[2]LISTAS!$E$28,W22&lt;=[2]LISTAS!$F$28),[2]LISTAS!$D$28,IF(AND(W22&gt;=[2]LISTAS!$E$27,W22&lt;=[2]LISTAS!$F$27),[2]LISTAS!$D$27,IF(AND(W22&gt;=[2]LISTAS!$E$26,W22&lt;=[2]LISTAS!$F$26),[2]LISTAS!$D$26,0)))))</f>
        <v>B</v>
      </c>
      <c r="AI22" s="76" t="s">
        <v>120</v>
      </c>
      <c r="AJ22" s="76">
        <f>IF(AND(AD22&gt;=[1]LISTAS!$E$30,AD22&lt;=[1]LISTAS!$F$30),[1]LISTAS!$G$30,IF(AND(AD22&gt;=[1]LISTAS!$E$29,AD22&lt;=[1]LISTAS!$F$29),[1]LISTAS!$G$29,IF(AND(AD22&gt;=[1]LISTAS!$E$28,AD22&lt;=[1]LISTAS!$F$28),[1]LISTAS!$G$28,IF(AND(AD22&gt;=[1]LISTAS!$E$27,AD22&lt;=[1]LISTAS!$F$27),[1]LISTAS!$G$27,IF(AND(AD22&gt;=[1]LISTAS!$E$26,AD22&lt;=[1]LISTAS!$F$26),[1]LISTAS!$G$26,0)))))</f>
        <v>0.95</v>
      </c>
      <c r="AK22" s="76" t="str">
        <f>IF(AND(AD22&gt;=[1]LISTAS!$E$30,AD22&lt;=[1]LISTAS!$F$30),[1]LISTAS!$D$30,IF(AND(AD22&gt;=[1]LISTAS!$E$29,AD22&lt;=[1]LISTAS!$F$29),[1]LISTAS!$D$29,IF(AND(AD22&gt;=[1]LISTAS!$E$28,AD22&lt;=[1]LISTAS!$F$28),[1]LISTAS!$D$28,IF(AND(AD22&gt;=[1]LISTAS!$E$27,AD22&lt;=[1]LISTAS!$F$27),[1]LISTAS!$D$27,IF(AND(AD22&gt;=[1]LISTAS!$E$26,AD22&lt;=[1]LISTAS!$F$26),[1]LISTAS!$D$26,0)))))</f>
        <v>A</v>
      </c>
      <c r="AL22" s="80" t="s">
        <v>213</v>
      </c>
      <c r="AM22" s="78" t="s">
        <v>211</v>
      </c>
      <c r="AN22" s="78"/>
      <c r="AO22" s="79">
        <v>0.97</v>
      </c>
      <c r="AP22" s="79">
        <v>0.94</v>
      </c>
    </row>
    <row r="23" spans="1:42">
      <c r="A23" s="87" t="s">
        <v>235</v>
      </c>
      <c r="B23" s="88" t="s">
        <v>209</v>
      </c>
      <c r="C23" s="89" t="s">
        <v>239</v>
      </c>
      <c r="D23" s="90">
        <v>29000</v>
      </c>
      <c r="E23" s="91">
        <v>2.7300000000000001E-2</v>
      </c>
      <c r="F23" s="88" t="s">
        <v>166</v>
      </c>
      <c r="G23" s="88" t="s">
        <v>237</v>
      </c>
      <c r="H23" s="88" t="s">
        <v>231</v>
      </c>
      <c r="I23" s="65">
        <v>0</v>
      </c>
      <c r="J23" s="68">
        <v>-0.10446933</v>
      </c>
      <c r="K23" s="97">
        <v>5</v>
      </c>
      <c r="L23" s="66">
        <v>0.65594319999999995</v>
      </c>
      <c r="M23" s="92">
        <v>3</v>
      </c>
      <c r="N23" s="68">
        <v>0.43184314000000001</v>
      </c>
      <c r="O23" s="93">
        <v>2</v>
      </c>
      <c r="P23" s="66">
        <v>0.43583356829361702</v>
      </c>
      <c r="Q23" s="100">
        <v>1</v>
      </c>
      <c r="R23" s="68">
        <v>0.28653329</v>
      </c>
      <c r="S23" s="71">
        <f t="shared" si="4"/>
        <v>12.705683868293617</v>
      </c>
      <c r="T23" s="71">
        <v>1.7056838682936168</v>
      </c>
      <c r="U23" s="88">
        <f t="shared" si="9"/>
        <v>12.419150578293618</v>
      </c>
      <c r="V23" s="71">
        <f t="shared" si="5"/>
        <v>16.613716131706386</v>
      </c>
      <c r="W23" s="88">
        <f>IF(F23="Actor",[2]LISTAS!$B$51,IF(F23="Actriz",[2]LISTAS!$B$52,IF(F23="Alpha Partner",[2]LISTAS!$B$53,IF(F23="Blogger",[2]LISTAS!$B$54,IF(F23="Conductor",[2]LISTAS!$B$55,IF(F23="Fotógrafo",[2]LISTAS!$B$56,IF(F23="Futbolista",[2]LISTAS!$B$57,IF(F23="Influencer",[2]LISTAS!$B$58,IF(F23="Locutor",[2]LISTAS!$B$59,IF(F23="Modelo",[2]LISTAS!$B$60,IF(F23="Músico",[2]LISTAS!$B$61,IF(F23="Periodista",[2]LISTAS!$B$62,IF(F23="Youtuber",[2]LISTAS!$B$63,0)))))))))))))</f>
        <v>18.319400000000002</v>
      </c>
      <c r="X23" s="74">
        <f t="shared" si="6"/>
        <v>20.025083868293617</v>
      </c>
      <c r="Y23" s="94">
        <v>14.58934</v>
      </c>
      <c r="Z23" s="88">
        <f>IF(H23="Actor",[2]LISTAS!$B$18,IF(H23="Conductor de TV",[2]LISTAS!$B$19,IF(H23="Deportista",[2]LISTAS!$B$20,IF(H23="Estilo de Vida",[2]LISTAS!$B$21,IF(H23="Fitness",[2]LISTAS!$B$22,IF(H23="Fotógrafo",[2]LISTAS!$B$23,IF(H23="Futbolista",[2]LISTAS!$B$24,IF(H23="Gamer",[2]LISTAS!$B$25,IF(H23="Locutor",[2]LISTAS!$B$26,IF(H23="Mascota",[2]LISTAS!$B$27,IF(H23="Música",[2]LISTAS!$B$28,IF(H23="Periodista",[2]LISTAS!$B$29,IF(H23="Runner",[2]LISTAS!$B$30,IF(H23="Tecnología",[2]LISTAS!$B$31,IF(H23="Autos",[2]LISTAS!$B$32,IF(H23="Coach",[2]LISTAS!$B$33,IF(H23="Deporte",[2]LISTAS!$B$34,IF(H23="Deporte Extremo",[2]LISTAS!$B$35,IF(H23="Espectáculos",[2]LISTAS!$B$36,IF(H23="Moda",[2]LISTAS!$B$37,IF(H23="Filosofía de Vida",[2]LISTAS!$B$38,IF(H23="Futbol",[2]LISTAS!$B$39,IF(H23="Mommy",[2]LISTAS!$B$40,IF(H23="Skateboard",[2]LISTAS!$B$41,IF(H23="Viajes",[2]LISTAS!$B$42,0)))))))))))))))))))))))))</f>
        <v>18.002144999999999</v>
      </c>
      <c r="AA23" s="88">
        <f t="shared" si="1"/>
        <v>17.733992217073407</v>
      </c>
      <c r="AB23" s="88">
        <f t="shared" si="2"/>
        <v>20.025083868293617</v>
      </c>
      <c r="AC23" s="74">
        <f t="shared" si="7"/>
        <v>20.025083868293617</v>
      </c>
      <c r="AD23" s="74">
        <f t="shared" si="3"/>
        <v>21.730767736587232</v>
      </c>
      <c r="AE23" s="75">
        <f>IF(AND(AC23&gt;=[1]LISTAS!$E$30,AC23&lt;=[1]LISTAS!$F$30),[1]LISTAS!$G$30,IF(AND(AC23&gt;=[1]LISTAS!$E$29,AC23&lt;=[1]LISTAS!$F$29),[1]LISTAS!$G$29,IF(AND(AC23&gt;=[1]LISTAS!$E$28,AC23&lt;=[1]LISTAS!$F$28),[1]LISTAS!$G$28,IF(AND(AC23&gt;=[1]LISTAS!$E$27,AC23&lt;=[1]LISTAS!$F$27),[1]LISTAS!$G$27,IF(AND(AC23&gt;=[1]LISTAS!$E$26,AC23&lt;=[1]LISTAS!$F$26),[1]LISTAS!$G$26,0)))))</f>
        <v>0.95</v>
      </c>
      <c r="AF23" s="75" t="s">
        <v>108</v>
      </c>
      <c r="AG23" s="95">
        <f>IF(AND(W23&gt;=[2]LISTAS!$E$30,W23&lt;=[2]LISTAS!$F$30),[2]LISTAS!$G$30,IF(AND(W23&gt;=[2]LISTAS!$E$29,W23&lt;=[2]LISTAS!$F$29),[2]LISTAS!$G$29,IF(AND(W23&gt;=[2]LISTAS!$E$28,W23&lt;=[2]LISTAS!$F$28),[2]LISTAS!$G$28,IF(AND(W23&gt;=[2]LISTAS!$E$27,W23&lt;=[2]LISTAS!$F$27),[2]LISTAS!$G$27,IF(AND(W23&gt;=[2]LISTAS!$E$26,W23&lt;=[2]LISTAS!$F$26),[2]LISTAS!$G$26,0)))))</f>
        <v>0.95</v>
      </c>
      <c r="AH23" s="95" t="str">
        <f>IF(AND(W23&gt;=[2]LISTAS!$E$30,W23&lt;=[2]LISTAS!$F$30),[2]LISTAS!$D$30,IF(AND(W23&gt;=[2]LISTAS!$E$29,W23&lt;=[2]LISTAS!$F$29),[2]LISTAS!$D$29,IF(AND(W23&gt;=[2]LISTAS!$E$28,W23&lt;=[2]LISTAS!$F$28),[2]LISTAS!$D$28,IF(AND(W23&gt;=[2]LISTAS!$E$27,W23&lt;=[2]LISTAS!$F$27),[2]LISTAS!$D$27,IF(AND(W23&gt;=[2]LISTAS!$E$26,W23&lt;=[2]LISTAS!$F$26),[2]LISTAS!$D$26,0)))))</f>
        <v>A</v>
      </c>
      <c r="AI23" s="76" t="s">
        <v>114</v>
      </c>
      <c r="AJ23" s="76">
        <f>IF(AND(AD23&gt;=[1]LISTAS!$E$30,AD23&lt;=[1]LISTAS!$F$30),[1]LISTAS!$G$30,IF(AND(AD23&gt;=[1]LISTAS!$E$29,AD23&lt;=[1]LISTAS!$F$29),[1]LISTAS!$G$29,IF(AND(AD23&gt;=[1]LISTAS!$E$28,AD23&lt;=[1]LISTAS!$F$28),[1]LISTAS!$G$28,IF(AND(AD23&gt;=[1]LISTAS!$E$27,AD23&lt;=[1]LISTAS!$F$27),[1]LISTAS!$G$27,IF(AND(AD23&gt;=[1]LISTAS!$E$26,AD23&lt;=[1]LISTAS!$F$26),[1]LISTAS!$G$26,0)))))</f>
        <v>0.95</v>
      </c>
      <c r="AK23" s="76" t="str">
        <f>IF(AND(AD23&gt;=[1]LISTAS!$E$30,AD23&lt;=[1]LISTAS!$F$30),[1]LISTAS!$D$30,IF(AND(AD23&gt;=[1]LISTAS!$E$29,AD23&lt;=[1]LISTAS!$F$29),[1]LISTAS!$D$29,IF(AND(AD23&gt;=[1]LISTAS!$E$28,AD23&lt;=[1]LISTAS!$F$28),[1]LISTAS!$D$28,IF(AND(AD23&gt;=[1]LISTAS!$E$27,AD23&lt;=[1]LISTAS!$F$27),[1]LISTAS!$D$27,IF(AND(AD23&gt;=[1]LISTAS!$E$26,AD23&lt;=[1]LISTAS!$F$26),[1]LISTAS!$D$26,0)))))</f>
        <v>A</v>
      </c>
      <c r="AL23" s="80" t="s">
        <v>213</v>
      </c>
      <c r="AM23" s="78" t="s">
        <v>211</v>
      </c>
      <c r="AN23" s="78"/>
      <c r="AO23" s="79">
        <v>0.97</v>
      </c>
      <c r="AP23" s="79">
        <v>0.94</v>
      </c>
    </row>
    <row r="24" spans="1:42">
      <c r="A24" s="87" t="s">
        <v>235</v>
      </c>
      <c r="B24" s="88" t="s">
        <v>240</v>
      </c>
      <c r="C24" s="89" t="s">
        <v>241</v>
      </c>
      <c r="D24" s="90">
        <v>24500</v>
      </c>
      <c r="E24" s="91">
        <v>6.1499999999999999E-2</v>
      </c>
      <c r="F24" s="88" t="s">
        <v>169</v>
      </c>
      <c r="G24" s="88" t="s">
        <v>91</v>
      </c>
      <c r="H24" s="88" t="s">
        <v>231</v>
      </c>
      <c r="I24" s="81">
        <v>4</v>
      </c>
      <c r="J24" s="68">
        <v>0.50498577</v>
      </c>
      <c r="K24" s="92">
        <v>3</v>
      </c>
      <c r="L24" s="66">
        <v>0.41992157000000002</v>
      </c>
      <c r="M24" s="92">
        <v>3</v>
      </c>
      <c r="N24" s="68">
        <v>0.40309803999999999</v>
      </c>
      <c r="O24" s="93">
        <v>2</v>
      </c>
      <c r="P24" s="66">
        <v>0.45980652104271003</v>
      </c>
      <c r="Q24" s="92">
        <v>3</v>
      </c>
      <c r="R24" s="68">
        <v>0.41784011999999998</v>
      </c>
      <c r="S24" s="71">
        <f t="shared" si="4"/>
        <v>17.20565202104271</v>
      </c>
      <c r="T24" s="71">
        <v>2.20565202104271</v>
      </c>
      <c r="U24" s="88">
        <f t="shared" si="9"/>
        <v>16.787811901042708</v>
      </c>
      <c r="V24" s="71">
        <f t="shared" si="5"/>
        <v>10.580847978957291</v>
      </c>
      <c r="W24" s="88">
        <f>IF(F24="Actor",[2]LISTAS!$B$51,IF(F24="Actriz",[2]LISTAS!$B$52,IF(F24="Alpha Partner",[2]LISTAS!$B$53,IF(F24="Blogger",[2]LISTAS!$B$54,IF(F24="Conductor",[2]LISTAS!$B$55,IF(F24="Fotógrafo",[2]LISTAS!$B$56,IF(F24="Futbolista",[2]LISTAS!$B$57,IF(F24="Influencer",[2]LISTAS!$B$58,IF(F24="Locutor",[2]LISTAS!$B$59,IF(F24="Modelo",[2]LISTAS!$B$60,IF(F24="Músico",[2]LISTAS!$B$61,IF(F24="Periodista",[2]LISTAS!$B$62,IF(F24="Youtuber",[2]LISTAS!$B$63,0)))))))))))))</f>
        <v>12.7865</v>
      </c>
      <c r="X24" s="74">
        <f t="shared" si="6"/>
        <v>14.99215202104271</v>
      </c>
      <c r="Y24" s="88">
        <f>IF(G24="Actor",[2]LISTAS!$B$18,IF(G24="Conductor de TV",[2]LISTAS!$B$19,IF(G24="Deportista",[2]LISTAS!$B$20,IF(G24="Estilo de Vida",[2]LISTAS!$B$21,IF(G24="Fitness",[2]LISTAS!$B$22,IF(G24="Fotógrafo",[2]LISTAS!$B$23,IF(G24="Futbolista",[2]LISTAS!$B$24,IF(G24="Gamer",[2]LISTAS!$B$25,IF(G24="Locutor",[2]LISTAS!$B$26,IF(G24="Mascota",[2]LISTAS!$B$27,IF(G24="Música",[2]LISTAS!$B$28,IF(G24="Periodista",[2]LISTAS!$B$29,IF(G24="Runner",[2]LISTAS!$B$30,IF(G24="Tecnología",[2]LISTAS!$B$31,IF(G24="Autos",[2]LISTAS!$B$32,IF(G24="Coach",[2]LISTAS!$B$33,IF(G24="Deporte",[2]LISTAS!$B$34,IF(G24="Deporte Extremo",[2]LISTAS!$B$35,IF(G24="Espectáculos",[2]LISTAS!$B$36,IF(G24="Moda",[2]LISTAS!$B$37,IF(G24="Filosofía de Vida",[2]LISTAS!$B$38,IF(G24="Futbol",[2]LISTAS!$B$39,IF(G24="Mommy",[2]LISTAS!$B$40,IF(G24="Skateboard",[2]LISTAS!$B$41,IF(G24="Viajes",[2]LISTAS!$B$42,0)))))))))))))))))))))))))</f>
        <v>31.38721</v>
      </c>
      <c r="Z24" s="88">
        <f>IF(H24="Actor",[2]LISTAS!$B$18,IF(H24="Conductor de TV",[2]LISTAS!$B$19,IF(H24="Deportista",[2]LISTAS!$B$20,IF(H24="Estilo de Vida",[2]LISTAS!$B$21,IF(H24="Fitness",[2]LISTAS!$B$22,IF(H24="Fotógrafo",[2]LISTAS!$B$23,IF(H24="Futbolista",[2]LISTAS!$B$24,IF(H24="Gamer",[2]LISTAS!$B$25,IF(H24="Locutor",[2]LISTAS!$B$26,IF(H24="Mascota",[2]LISTAS!$B$27,IF(H24="Música",[2]LISTAS!$B$28,IF(H24="Periodista",[2]LISTAS!$B$29,IF(H24="Runner",[2]LISTAS!$B$30,IF(H24="Tecnología",[2]LISTAS!$B$31,IF(H24="Autos",[2]LISTAS!$B$32,IF(H24="Coach",[2]LISTAS!$B$33,IF(H24="Deporte",[2]LISTAS!$B$34,IF(H24="Deporte Extremo",[2]LISTAS!$B$35,IF(H24="Espectáculos",[2]LISTAS!$B$36,IF(H24="Moda",[2]LISTAS!$B$37,IF(H24="Filosofía de Vida",[2]LISTAS!$B$38,IF(H24="Futbol",[2]LISTAS!$B$39,IF(H24="Mommy",[2]LISTAS!$B$40,IF(H24="Skateboard",[2]LISTAS!$B$41,IF(H24="Viajes",[2]LISTAS!$B$42,0)))))))))))))))))))))))))</f>
        <v>18.002144999999999</v>
      </c>
      <c r="AA24" s="88">
        <f t="shared" si="1"/>
        <v>19.292001755260678</v>
      </c>
      <c r="AB24" s="88">
        <f t="shared" si="2"/>
        <v>31.38721</v>
      </c>
      <c r="AC24" s="98">
        <f t="shared" si="7"/>
        <v>14.99215202104271</v>
      </c>
      <c r="AD24" s="74">
        <f t="shared" si="3"/>
        <v>17.197804042085419</v>
      </c>
      <c r="AE24" s="75">
        <f>IF(AND(AC24&gt;=[1]LISTAS!$E$30,AC24&lt;=[1]LISTAS!$F$30),[1]LISTAS!$G$30,IF(AND(AC24&gt;=[1]LISTAS!$E$29,AC24&lt;=[1]LISTAS!$F$29),[1]LISTAS!$G$29,IF(AND(AC24&gt;=[1]LISTAS!$E$28,AC24&lt;=[1]LISTAS!$F$28),[1]LISTAS!$G$28,IF(AND(AC24&gt;=[1]LISTAS!$E$27,AC24&lt;=[1]LISTAS!$F$27),[1]LISTAS!$G$27,IF(AND(AC24&gt;=[1]LISTAS!$E$26,AC24&lt;=[1]LISTAS!$F$26),[1]LISTAS!$G$26,0)))))</f>
        <v>0.9</v>
      </c>
      <c r="AF24" s="75" t="s">
        <v>127</v>
      </c>
      <c r="AG24" s="95">
        <f>IF(AND(W24&gt;=[2]LISTAS!$E$30,W24&lt;=[2]LISTAS!$F$30),[2]LISTAS!$G$30,IF(AND(W24&gt;=[2]LISTAS!$E$29,W24&lt;=[2]LISTAS!$F$29),[2]LISTAS!$G$29,IF(AND(W24&gt;=[2]LISTAS!$E$28,W24&lt;=[2]LISTAS!$F$28),[2]LISTAS!$G$28,IF(AND(W24&gt;=[2]LISTAS!$E$27,W24&lt;=[2]LISTAS!$F$27),[2]LISTAS!$G$27,IF(AND(W24&gt;=[2]LISTAS!$E$26,W24&lt;=[2]LISTAS!$F$26),[2]LISTAS!$G$26,0)))))</f>
        <v>0.9</v>
      </c>
      <c r="AH24" s="95" t="str">
        <f>IF(AND(W24&gt;=[2]LISTAS!$E$30,W24&lt;=[2]LISTAS!$F$30),[2]LISTAS!$D$30,IF(AND(W24&gt;=[2]LISTAS!$E$29,W24&lt;=[2]LISTAS!$F$29),[2]LISTAS!$D$29,IF(AND(W24&gt;=[2]LISTAS!$E$28,W24&lt;=[2]LISTAS!$F$28),[2]LISTAS!$D$28,IF(AND(W24&gt;=[2]LISTAS!$E$27,W24&lt;=[2]LISTAS!$F$27),[2]LISTAS!$D$27,IF(AND(W24&gt;=[2]LISTAS!$E$26,W24&lt;=[2]LISTAS!$F$26),[2]LISTAS!$D$26,0)))))</f>
        <v>B</v>
      </c>
      <c r="AI24" s="76" t="s">
        <v>114</v>
      </c>
      <c r="AJ24" s="76">
        <f>IF(AND(AD24&gt;=[1]LISTAS!$E$30,AD24&lt;=[1]LISTAS!$F$30),[1]LISTAS!$G$30,IF(AND(AD24&gt;=[1]LISTAS!$E$29,AD24&lt;=[1]LISTAS!$F$29),[1]LISTAS!$G$29,IF(AND(AD24&gt;=[1]LISTAS!$E$28,AD24&lt;=[1]LISTAS!$F$28),[1]LISTAS!$G$28,IF(AND(AD24&gt;=[1]LISTAS!$E$27,AD24&lt;=[1]LISTAS!$F$27),[1]LISTAS!$G$27,IF(AND(AD24&gt;=[1]LISTAS!$E$26,AD24&lt;=[1]LISTAS!$F$26),[1]LISTAS!$G$26,0)))))</f>
        <v>0.95</v>
      </c>
      <c r="AK24" s="76" t="str">
        <f>IF(AND(AD24&gt;=[1]LISTAS!$E$30,AD24&lt;=[1]LISTAS!$F$30),[1]LISTAS!$D$30,IF(AND(AD24&gt;=[1]LISTAS!$E$29,AD24&lt;=[1]LISTAS!$F$29),[1]LISTAS!$D$29,IF(AND(AD24&gt;=[1]LISTAS!$E$28,AD24&lt;=[1]LISTAS!$F$28),[1]LISTAS!$D$28,IF(AND(AD24&gt;=[1]LISTAS!$E$27,AD24&lt;=[1]LISTAS!$F$27),[1]LISTAS!$D$27,IF(AND(AD24&gt;=[1]LISTAS!$E$26,AD24&lt;=[1]LISTAS!$F$26),[1]LISTAS!$D$26,0)))))</f>
        <v>A</v>
      </c>
      <c r="AL24" s="80" t="s">
        <v>213</v>
      </c>
      <c r="AM24" s="99">
        <f>16-AC24</f>
        <v>1.0078479789572903</v>
      </c>
      <c r="AN24" s="78"/>
      <c r="AO24" s="79">
        <v>0.97</v>
      </c>
      <c r="AP24" s="79">
        <v>0.94</v>
      </c>
    </row>
    <row r="25" spans="1:42">
      <c r="A25" s="87" t="s">
        <v>242</v>
      </c>
      <c r="B25" s="88" t="s">
        <v>209</v>
      </c>
      <c r="C25" s="89" t="s">
        <v>243</v>
      </c>
      <c r="D25" s="90">
        <v>14500</v>
      </c>
      <c r="E25" s="91">
        <v>4.48E-2</v>
      </c>
      <c r="F25" s="88" t="s">
        <v>134</v>
      </c>
      <c r="G25" s="88" t="s">
        <v>237</v>
      </c>
      <c r="H25" s="88" t="s">
        <v>159</v>
      </c>
      <c r="I25" s="65">
        <v>0</v>
      </c>
      <c r="J25" s="68">
        <v>-4.2498420000000002E-2</v>
      </c>
      <c r="K25" s="97">
        <v>5</v>
      </c>
      <c r="L25" s="66">
        <v>0.63594326000000001</v>
      </c>
      <c r="M25" s="92">
        <v>3</v>
      </c>
      <c r="N25" s="68">
        <v>0.43556863000000001</v>
      </c>
      <c r="O25" s="93">
        <v>2</v>
      </c>
      <c r="P25" s="66">
        <v>0.427934854398065</v>
      </c>
      <c r="Q25" s="100">
        <v>1</v>
      </c>
      <c r="R25" s="68">
        <v>0.27949587999999997</v>
      </c>
      <c r="S25" s="71">
        <f t="shared" si="4"/>
        <v>12.736444204398067</v>
      </c>
      <c r="T25" s="71">
        <v>1.736444204398065</v>
      </c>
      <c r="U25" s="88">
        <f>SUM(I25:Q25)</f>
        <v>12.456948324398066</v>
      </c>
      <c r="V25" s="71">
        <f t="shared" si="5"/>
        <v>13.446255795601935</v>
      </c>
      <c r="W25" s="88">
        <f>IF(F25="Actor",[2]LISTAS!$B$51,IF(F25="Actriz",[2]LISTAS!$B$52,IF(F25="Alpha Partner",[2]LISTAS!$B$53,IF(F25="Blogger",[2]LISTAS!$B$54,IF(F25="Conductor",[2]LISTAS!$B$55,IF(F25="Fotógrafo",[2]LISTAS!$B$56,IF(F25="Futbolista",[2]LISTAS!$B$57,IF(F25="Influencer",[2]LISTAS!$B$58,IF(F25="Locutor",[2]LISTAS!$B$59,IF(F25="Modelo",[2]LISTAS!$B$60,IF(F25="Músico",[2]LISTAS!$B$61,IF(F25="Periodista",[2]LISTAS!$B$62,IF(F25="Youtuber",[2]LISTAS!$B$63,0)))))))))))))</f>
        <v>15.182700000000001</v>
      </c>
      <c r="X25" s="74">
        <f t="shared" si="6"/>
        <v>16.919144204398066</v>
      </c>
      <c r="Y25" s="94">
        <v>11.3933</v>
      </c>
      <c r="Z25" s="88">
        <f>IF(H25="Actor",[2]LISTAS!$B$18,IF(H25="Conductor de TV",[2]LISTAS!$B$19,IF(H25="Deportista",[2]LISTAS!$B$20,IF(H25="Estilo de Vida",[2]LISTAS!$B$21,IF(H25="Fitness",[2]LISTAS!$B$22,IF(H25="Fotógrafo",[2]LISTAS!$B$23,IF(H25="Futbolista",[2]LISTAS!$B$24,IF(H25="Gamer",[2]LISTAS!$B$25,IF(H25="Locutor",[2]LISTAS!$B$26,IF(H25="Mascota",[2]LISTAS!$B$27,IF(H25="Música",[2]LISTAS!$B$28,IF(H25="Periodista",[2]LISTAS!$B$29,IF(H25="Runner",[2]LISTAS!$B$30,IF(H25="Tecnología",[2]LISTAS!$B$31,IF(H25="Autos",[2]LISTAS!$B$32,IF(H25="Coach",[2]LISTAS!$B$33,IF(H25="Deporte",[2]LISTAS!$B$34,IF(H25="Deporte Extremo",[2]LISTAS!$B$35,IF(H25="Espectáculos",[2]LISTAS!$B$36,IF(H25="Moda",[2]LISTAS!$B$37,IF(H25="Filosofía de Vida",[2]LISTAS!$B$38,IF(H25="Futbol",[2]LISTAS!$B$39,IF(H25="Mommy",[2]LISTAS!$B$40,IF(H25="Skateboard",[2]LISTAS!$B$41,IF(H25="Viajes",[2]LISTAS!$B$42,0)))))))))))))))))))))))))</f>
        <v>11.610099999999999</v>
      </c>
      <c r="AA25" s="88">
        <f t="shared" si="1"/>
        <v>13.776311051099515</v>
      </c>
      <c r="AB25" s="88">
        <f t="shared" si="2"/>
        <v>16.919144204398066</v>
      </c>
      <c r="AC25" s="74">
        <f t="shared" si="7"/>
        <v>16.919144204398066</v>
      </c>
      <c r="AD25" s="74">
        <f t="shared" si="3"/>
        <v>18.655588408796131</v>
      </c>
      <c r="AE25" s="75">
        <f>IF(AND(AC25&gt;=[1]LISTAS!$E$30,AC25&lt;=[1]LISTAS!$F$30),[1]LISTAS!$G$30,IF(AND(AC25&gt;=[1]LISTAS!$E$29,AC25&lt;=[1]LISTAS!$F$29),[1]LISTAS!$G$29,IF(AND(AC25&gt;=[1]LISTAS!$E$28,AC25&lt;=[1]LISTAS!$F$28),[1]LISTAS!$G$28,IF(AND(AC25&gt;=[1]LISTAS!$E$27,AC25&lt;=[1]LISTAS!$F$27),[1]LISTAS!$G$27,IF(AND(AC25&gt;=[1]LISTAS!$E$26,AC25&lt;=[1]LISTAS!$F$26),[1]LISTAS!$G$26,0)))))</f>
        <v>0.95</v>
      </c>
      <c r="AF25" s="75" t="s">
        <v>127</v>
      </c>
      <c r="AG25" s="95">
        <f>IF(AND(W25&gt;=[2]LISTAS!$E$30,W25&lt;=[2]LISTAS!$F$30),[2]LISTAS!$G$30,IF(AND(W25&gt;=[2]LISTAS!$E$29,W25&lt;=[2]LISTAS!$F$29),[2]LISTAS!$G$29,IF(AND(W25&gt;=[2]LISTAS!$E$28,W25&lt;=[2]LISTAS!$F$28),[2]LISTAS!$G$28,IF(AND(W25&gt;=[2]LISTAS!$E$27,W25&lt;=[2]LISTAS!$F$27),[2]LISTAS!$G$27,IF(AND(W25&gt;=[2]LISTAS!$E$26,W25&lt;=[2]LISTAS!$F$26),[2]LISTAS!$G$26,0)))))</f>
        <v>0.9</v>
      </c>
      <c r="AH25" s="95" t="str">
        <f>IF(AND(W25&gt;=[2]LISTAS!$E$30,W25&lt;=[2]LISTAS!$F$30),[2]LISTAS!$D$30,IF(AND(W25&gt;=[2]LISTAS!$E$29,W25&lt;=[2]LISTAS!$F$29),[2]LISTAS!$D$29,IF(AND(W25&gt;=[2]LISTAS!$E$28,W25&lt;=[2]LISTAS!$F$28),[2]LISTAS!$D$28,IF(AND(W25&gt;=[2]LISTAS!$E$27,W25&lt;=[2]LISTAS!$F$27),[2]LISTAS!$D$27,IF(AND(W25&gt;=[2]LISTAS!$E$26,W25&lt;=[2]LISTAS!$F$26),[2]LISTAS!$D$26,0)))))</f>
        <v>B</v>
      </c>
      <c r="AI25" s="76" t="s">
        <v>127</v>
      </c>
      <c r="AJ25" s="76">
        <f>IF(AND(AD25&gt;=[1]LISTAS!$E$30,AD25&lt;=[1]LISTAS!$F$30),[1]LISTAS!$G$30,IF(AND(AD25&gt;=[1]LISTAS!$E$29,AD25&lt;=[1]LISTAS!$F$29),[1]LISTAS!$G$29,IF(AND(AD25&gt;=[1]LISTAS!$E$28,AD25&lt;=[1]LISTAS!$F$28),[1]LISTAS!$G$28,IF(AND(AD25&gt;=[1]LISTAS!$E$27,AD25&lt;=[1]LISTAS!$F$27),[1]LISTAS!$G$27,IF(AND(AD25&gt;=[1]LISTAS!$E$26,AD25&lt;=[1]LISTAS!$F$26),[1]LISTAS!$G$26,0)))))</f>
        <v>0.95</v>
      </c>
      <c r="AK25" s="76" t="str">
        <f>IF(AND(AD25&gt;=[1]LISTAS!$E$30,AD25&lt;=[1]LISTAS!$F$30),[1]LISTAS!$D$30,IF(AND(AD25&gt;=[1]LISTAS!$E$29,AD25&lt;=[1]LISTAS!$F$29),[1]LISTAS!$D$29,IF(AND(AD25&gt;=[1]LISTAS!$E$28,AD25&lt;=[1]LISTAS!$F$28),[1]LISTAS!$D$28,IF(AND(AD25&gt;=[1]LISTAS!$E$27,AD25&lt;=[1]LISTAS!$F$27),[1]LISTAS!$D$27,IF(AND(AD25&gt;=[1]LISTAS!$E$26,AD25&lt;=[1]LISTAS!$F$26),[1]LISTAS!$D$26,0)))))</f>
        <v>A</v>
      </c>
      <c r="AL25" s="84" t="s">
        <v>216</v>
      </c>
      <c r="AM25" s="78" t="s">
        <v>211</v>
      </c>
      <c r="AN25" s="78"/>
      <c r="AO25" s="79">
        <v>0.97</v>
      </c>
      <c r="AP25" s="79">
        <v>0.94</v>
      </c>
    </row>
    <row r="26" spans="1:42">
      <c r="A26" s="87" t="s">
        <v>242</v>
      </c>
      <c r="B26" s="88" t="s">
        <v>209</v>
      </c>
      <c r="C26" s="89" t="s">
        <v>244</v>
      </c>
      <c r="D26" s="90">
        <v>1100000</v>
      </c>
      <c r="E26" s="91">
        <v>1.38E-2</v>
      </c>
      <c r="F26" s="88" t="s">
        <v>107</v>
      </c>
      <c r="G26" s="88" t="s">
        <v>126</v>
      </c>
      <c r="H26" s="88" t="s">
        <v>131</v>
      </c>
      <c r="I26" s="65">
        <v>0</v>
      </c>
      <c r="J26" s="68">
        <v>-0.10446933</v>
      </c>
      <c r="K26" s="93">
        <v>2</v>
      </c>
      <c r="L26" s="66">
        <v>0.36892034000000001</v>
      </c>
      <c r="M26" s="92">
        <v>3</v>
      </c>
      <c r="N26" s="68">
        <v>0.42282353</v>
      </c>
      <c r="O26" s="92">
        <v>3</v>
      </c>
      <c r="P26" s="66">
        <v>0.40159013281380901</v>
      </c>
      <c r="Q26" s="96">
        <v>4</v>
      </c>
      <c r="R26" s="68">
        <v>-2.8791E-4</v>
      </c>
      <c r="S26" s="71">
        <f t="shared" si="4"/>
        <v>13.088576762813808</v>
      </c>
      <c r="T26" s="71">
        <v>1.088576762813809</v>
      </c>
      <c r="U26" s="88">
        <f t="shared" ref="U26:U29" si="10">SUM(I26:Q26)</f>
        <v>13.088864672813809</v>
      </c>
      <c r="V26" s="71">
        <f t="shared" si="5"/>
        <v>14.630023237186192</v>
      </c>
      <c r="W26" s="88">
        <f>IF(F26="Actor",[2]LISTAS!$B$51,IF(F26="Actriz",[2]LISTAS!$B$52,IF(F26="Alpha Partner",[2]LISTAS!$B$53,IF(F26="Blogger",[2]LISTAS!$B$54,IF(F26="Conductor",[2]LISTAS!$B$55,IF(F26="Fotógrafo",[2]LISTAS!$B$56,IF(F26="Futbolista",[2]LISTAS!$B$57,IF(F26="Influencer",[2]LISTAS!$B$58,IF(F26="Locutor",[2]LISTAS!$B$59,IF(F26="Modelo",[2]LISTAS!$B$60,IF(F26="Músico",[2]LISTAS!$B$61,IF(F26="Periodista",[2]LISTAS!$B$62,IF(F26="Youtuber",[2]LISTAS!$B$63,0)))))))))))))</f>
        <v>15.7186</v>
      </c>
      <c r="X26" s="74">
        <f t="shared" si="6"/>
        <v>16.80717676281381</v>
      </c>
      <c r="Y26" s="88">
        <f>IF(G26="Actor",[2]LISTAS!$B$18,IF(G26="Conductor de TV",[2]LISTAS!$B$19,IF(G26="Deportista",[2]LISTAS!$B$20,IF(G26="Estilo de Vida",[2]LISTAS!$B$21,IF(G26="Fitness",[2]LISTAS!$B$22,IF(G26="Fotógrafo",[2]LISTAS!$B$23,IF(G26="Futbolista",[2]LISTAS!$B$24,IF(G26="Gamer",[2]LISTAS!$B$25,IF(G26="Locutor",[2]LISTAS!$B$26,IF(G26="Mascota",[2]LISTAS!$B$27,IF(G26="Música",[2]LISTAS!$B$28,IF(G26="Periodista",[2]LISTAS!$B$29,IF(G26="Runner",[2]LISTAS!$B$30,IF(G26="Tecnología",[2]LISTAS!$B$31,IF(G26="Autos",[2]LISTAS!$B$32,IF(G26="Coach",[2]LISTAS!$B$33,IF(G26="Deporte",[2]LISTAS!$B$34,IF(G26="Deporte Extremo",[2]LISTAS!$B$35,IF(G26="Espectáculos",[2]LISTAS!$B$36,IF(G26="Moda",[2]LISTAS!$B$37,IF(G26="Filosofía de Vida",[2]LISTAS!$B$38,IF(G26="Futbol",[2]LISTAS!$B$39,IF(G26="Mommy",[2]LISTAS!$B$40,IF(G26="Skateboard",[2]LISTAS!$B$41,IF(G26="Viajes",[2]LISTAS!$B$42,0)))))))))))))))))))))))))</f>
        <v>18.002144999999999</v>
      </c>
      <c r="Z26" s="88">
        <f>IF(H26="Actor",[2]LISTAS!$B$18,IF(H26="Conductor de TV",[2]LISTAS!$B$19,IF(H26="Deportista",[2]LISTAS!$B$20,IF(H26="Estilo de Vida",[2]LISTAS!$B$21,IF(H26="Fitness",[2]LISTAS!$B$22,IF(H26="Fotógrafo",[2]LISTAS!$B$23,IF(H26="Futbolista",[2]LISTAS!$B$24,IF(H26="Gamer",[2]LISTAS!$B$25,IF(H26="Locutor",[2]LISTAS!$B$26,IF(H26="Mascota",[2]LISTAS!$B$27,IF(H26="Música",[2]LISTAS!$B$28,IF(H26="Periodista",[2]LISTAS!$B$29,IF(H26="Runner",[2]LISTAS!$B$30,IF(H26="Tecnología",[2]LISTAS!$B$31,IF(H26="Autos",[2]LISTAS!$B$32,IF(H26="Coach",[2]LISTAS!$B$33,IF(H26="Deporte",[2]LISTAS!$B$34,IF(H26="Deporte Extremo",[2]LISTAS!$B$35,IF(H26="Espectáculos",[2]LISTAS!$B$36,IF(H26="Moda",[2]LISTAS!$B$37,IF(H26="Filosofía de Vida",[2]LISTAS!$B$38,IF(H26="Futbol",[2]LISTAS!$B$39,IF(H26="Mommy",[2]LISTAS!$B$40,IF(H26="Skateboard",[2]LISTAS!$B$41,IF(H26="Viajes",[2]LISTAS!$B$42,0)))))))))))))))))))))))))</f>
        <v>18.804566999999999</v>
      </c>
      <c r="AA26" s="88">
        <f t="shared" si="1"/>
        <v>17.333122190703453</v>
      </c>
      <c r="AB26" s="88">
        <f t="shared" si="2"/>
        <v>18.804566999999999</v>
      </c>
      <c r="AC26" s="74">
        <f t="shared" si="7"/>
        <v>16.80717676281381</v>
      </c>
      <c r="AD26" s="74">
        <f t="shared" si="3"/>
        <v>17.895753525627619</v>
      </c>
      <c r="AE26" s="75">
        <f>IF(AND(AC26&gt;=[1]LISTAS!$E$30,AC26&lt;=[1]LISTAS!$F$30),[1]LISTAS!$G$30,IF(AND(AC26&gt;=[1]LISTAS!$E$29,AC26&lt;=[1]LISTAS!$F$29),[1]LISTAS!$G$29,IF(AND(AC26&gt;=[1]LISTAS!$E$28,AC26&lt;=[1]LISTAS!$F$28),[1]LISTAS!$G$28,IF(AND(AC26&gt;=[1]LISTAS!$E$27,AC26&lt;=[1]LISTAS!$F$27),[1]LISTAS!$G$27,IF(AND(AC26&gt;=[1]LISTAS!$E$26,AC26&lt;=[1]LISTAS!$F$26),[1]LISTAS!$G$26,0)))))</f>
        <v>0.95</v>
      </c>
      <c r="AF26" s="75" t="s">
        <v>127</v>
      </c>
      <c r="AG26" s="95">
        <f>IF(AND(W26&gt;=[2]LISTAS!$E$30,W26&lt;=[2]LISTAS!$F$30),[2]LISTAS!$G$30,IF(AND(W26&gt;=[2]LISTAS!$E$29,W26&lt;=[2]LISTAS!$F$29),[2]LISTAS!$G$29,IF(AND(W26&gt;=[2]LISTAS!$E$28,W26&lt;=[2]LISTAS!$F$28),[2]LISTAS!$G$28,IF(AND(W26&gt;=[2]LISTAS!$E$27,W26&lt;=[2]LISTAS!$F$27),[2]LISTAS!$G$27,IF(AND(W26&gt;=[2]LISTAS!$E$26,W26&lt;=[2]LISTAS!$F$26),[2]LISTAS!$G$26,0)))))</f>
        <v>0.9</v>
      </c>
      <c r="AH26" s="95" t="str">
        <f>IF(AND(W26&gt;=[2]LISTAS!$E$30,W26&lt;=[2]LISTAS!$F$30),[2]LISTAS!$D$30,IF(AND(W26&gt;=[2]LISTAS!$E$29,W26&lt;=[2]LISTAS!$F$29),[2]LISTAS!$D$29,IF(AND(W26&gt;=[2]LISTAS!$E$28,W26&lt;=[2]LISTAS!$F$28),[2]LISTAS!$D$28,IF(AND(W26&gt;=[2]LISTAS!$E$27,W26&lt;=[2]LISTAS!$F$27),[2]LISTAS!$D$27,IF(AND(W26&gt;=[2]LISTAS!$E$26,W26&lt;=[2]LISTAS!$F$26),[2]LISTAS!$D$26,0)))))</f>
        <v>B</v>
      </c>
      <c r="AI26" s="76" t="s">
        <v>127</v>
      </c>
      <c r="AJ26" s="76">
        <f>IF(AND(AD26&gt;=[1]LISTAS!$E$30,AD26&lt;=[1]LISTAS!$F$30),[1]LISTAS!$G$30,IF(AND(AD26&gt;=[1]LISTAS!$E$29,AD26&lt;=[1]LISTAS!$F$29),[1]LISTAS!$G$29,IF(AND(AD26&gt;=[1]LISTAS!$E$28,AD26&lt;=[1]LISTAS!$F$28),[1]LISTAS!$G$28,IF(AND(AD26&gt;=[1]LISTAS!$E$27,AD26&lt;=[1]LISTAS!$F$27),[1]LISTAS!$G$27,IF(AND(AD26&gt;=[1]LISTAS!$E$26,AD26&lt;=[1]LISTAS!$F$26),[1]LISTAS!$G$26,0)))))</f>
        <v>0.95</v>
      </c>
      <c r="AK26" s="76" t="str">
        <f>IF(AND(AD26&gt;=[1]LISTAS!$E$30,AD26&lt;=[1]LISTAS!$F$30),[1]LISTAS!$D$30,IF(AND(AD26&gt;=[1]LISTAS!$E$29,AD26&lt;=[1]LISTAS!$F$29),[1]LISTAS!$D$29,IF(AND(AD26&gt;=[1]LISTAS!$E$28,AD26&lt;=[1]LISTAS!$F$28),[1]LISTAS!$D$28,IF(AND(AD26&gt;=[1]LISTAS!$E$27,AD26&lt;=[1]LISTAS!$F$27),[1]LISTAS!$D$27,IF(AND(AD26&gt;=[1]LISTAS!$E$26,AD26&lt;=[1]LISTAS!$F$26),[1]LISTAS!$D$26,0)))))</f>
        <v>A</v>
      </c>
      <c r="AL26" s="84" t="s">
        <v>216</v>
      </c>
      <c r="AM26" s="78" t="s">
        <v>211</v>
      </c>
      <c r="AN26" s="78"/>
      <c r="AO26" s="79">
        <v>0.97</v>
      </c>
      <c r="AP26" s="79">
        <v>0.94</v>
      </c>
    </row>
    <row r="27" spans="1:42">
      <c r="A27" s="87" t="s">
        <v>242</v>
      </c>
      <c r="B27" s="88" t="s">
        <v>209</v>
      </c>
      <c r="C27" s="89" t="s">
        <v>245</v>
      </c>
      <c r="D27" s="90">
        <v>12500000</v>
      </c>
      <c r="E27" s="91">
        <v>1.8800000000000001E-2</v>
      </c>
      <c r="F27" s="88" t="s">
        <v>137</v>
      </c>
      <c r="G27" s="88" t="s">
        <v>156</v>
      </c>
      <c r="H27" s="88"/>
      <c r="I27" s="65">
        <v>0</v>
      </c>
      <c r="J27" s="68">
        <v>-4.2498420000000002E-2</v>
      </c>
      <c r="K27" s="100">
        <v>1</v>
      </c>
      <c r="L27" s="66">
        <v>0.23631268</v>
      </c>
      <c r="M27" s="96">
        <v>4</v>
      </c>
      <c r="N27" s="68">
        <v>0.47538501</v>
      </c>
      <c r="O27" s="96">
        <v>4</v>
      </c>
      <c r="P27" s="66">
        <v>0.45518595186646199</v>
      </c>
      <c r="Q27" s="92">
        <v>3</v>
      </c>
      <c r="R27" s="68">
        <v>0.38941038</v>
      </c>
      <c r="S27" s="71">
        <f t="shared" si="4"/>
        <v>13.513795601866461</v>
      </c>
      <c r="T27" s="71">
        <v>1.513795601866462</v>
      </c>
      <c r="U27" s="88">
        <f t="shared" si="10"/>
        <v>13.124385221866461</v>
      </c>
      <c r="V27" s="71">
        <f t="shared" si="5"/>
        <v>11.960104398133538</v>
      </c>
      <c r="W27" s="88">
        <f>IF(F27="Actor",[2]LISTAS!$B$51,IF(F27="Actriz",[2]LISTAS!$B$52,IF(F27="Alpha Partner",[2]LISTAS!$B$53,IF(F27="Blogger",[2]LISTAS!$B$54,IF(F27="Conductor",[2]LISTAS!$B$55,IF(F27="Fotógrafo",[2]LISTAS!$B$56,IF(F27="Futbolista",[2]LISTAS!$B$57,IF(F27="Influencer",[2]LISTAS!$B$58,IF(F27="Locutor",[2]LISTAS!$B$59,IF(F27="Modelo",[2]LISTAS!$B$60,IF(F27="Músico",[2]LISTAS!$B$61,IF(F27="Periodista",[2]LISTAS!$B$62,IF(F27="Youtuber",[2]LISTAS!$B$63,0)))))))))))))</f>
        <v>13.4739</v>
      </c>
      <c r="X27" s="74">
        <f t="shared" si="6"/>
        <v>14.987695601866463</v>
      </c>
      <c r="Y27" s="88">
        <f>IF(G27="Actor",[2]LISTAS!$B$18,IF(G27="Conductor de TV",[2]LISTAS!$B$19,IF(G27="Deportista",[2]LISTAS!$B$20,IF(G27="Estilo de Vida",[2]LISTAS!$B$21,IF(G27="Fitness",[2]LISTAS!$B$22,IF(G27="Fotógrafo",[2]LISTAS!$B$23,IF(G27="Futbolista",[2]LISTAS!$B$24,IF(G27="Gamer",[2]LISTAS!$B$25,IF(G27="Locutor",[2]LISTAS!$B$26,IF(G27="Mascota",[2]LISTAS!$B$27,IF(G27="Música",[2]LISTAS!$B$28,IF(G27="Periodista",[2]LISTAS!$B$29,IF(G27="Runner",[2]LISTAS!$B$30,IF(G27="Tecnología",[2]LISTAS!$B$31,IF(G27="Autos",[2]LISTAS!$B$32,IF(G27="Coach",[2]LISTAS!$B$33,IF(G27="Deporte",[2]LISTAS!$B$34,IF(G27="Deporte Extremo",[2]LISTAS!$B$35,IF(G27="Espectáculos",[2]LISTAS!$B$36,IF(G27="Moda",[2]LISTAS!$B$37,IF(G27="Filosofía de Vida",[2]LISTAS!$B$38,IF(G27="Futbol",[2]LISTAS!$B$39,IF(G27="Mommy",[2]LISTAS!$B$40,IF(G27="Skateboard",[2]LISTAS!$B$41,IF(G27="Viajes",[2]LISTAS!$B$42,0)))))))))))))))))))))))))</f>
        <v>13.280900000000001</v>
      </c>
      <c r="Z27" s="94">
        <f>IF(H27="Actor",[2]LISTAS!$B$18,IF(H27="Conductor de TV",[2]LISTAS!$B$19,IF(H27="Deportista",[2]LISTAS!$B$20,IF(H27="Estilo de Vida",[2]LISTAS!$B$21,IF(H27="Fitness",[2]LISTAS!$B$22,IF(H27="Fotógrafo",[2]LISTAS!$B$23,IF(H27="Futbolista",[2]LISTAS!$B$24,IF(H27="Gamer",[2]LISTAS!$B$25,IF(H27="Locutor",[2]LISTAS!$B$26,IF(H27="Mascota",[2]LISTAS!$B$27,IF(H27="Música",[2]LISTAS!$B$28,IF(H27="Periodista",[2]LISTAS!$B$29,IF(H27="Runner",[2]LISTAS!$B$30,IF(H27="Tecnología",[2]LISTAS!$B$31,IF(H27="Autos",[2]LISTAS!$B$32,IF(H27="Coach",[2]LISTAS!$B$33,IF(H27="Deporte",[2]LISTAS!$B$34,IF(H27="Deporte Extremo",[2]LISTAS!$B$35,IF(H27="Espectáculos",[2]LISTAS!$B$36,IF(H27="Moda",[2]LISTAS!$B$37,IF(H27="Filosofía de Vida",[2]LISTAS!$B$38,IF(H27="Futbol",[2]LISTAS!$B$39,IF(H27="Mommy",[2]LISTAS!$B$40,IF(H27="Skateboard",[2]LISTAS!$B$41,IF(H27="Viajes",[2]LISTAS!$B$42,0)))))))))))))))))))))))))</f>
        <v>0</v>
      </c>
      <c r="AA27" s="88">
        <f t="shared" si="1"/>
        <v>10.435623900466616</v>
      </c>
      <c r="AB27" s="88">
        <f t="shared" si="2"/>
        <v>14.987695601866463</v>
      </c>
      <c r="AC27" s="98">
        <f t="shared" si="7"/>
        <v>14.987695601866463</v>
      </c>
      <c r="AD27" s="74">
        <f t="shared" si="3"/>
        <v>16.501491203732925</v>
      </c>
      <c r="AE27" s="75">
        <f>IF(AND(AC27&gt;=[1]LISTAS!$E$30,AC27&lt;=[1]LISTAS!$F$30),[1]LISTAS!$G$30,IF(AND(AC27&gt;=[1]LISTAS!$E$29,AC27&lt;=[1]LISTAS!$F$29),[1]LISTAS!$G$29,IF(AND(AC27&gt;=[1]LISTAS!$E$28,AC27&lt;=[1]LISTAS!$F$28),[1]LISTAS!$G$28,IF(AND(AC27&gt;=[1]LISTAS!$E$27,AC27&lt;=[1]LISTAS!$F$27),[1]LISTAS!$G$27,IF(AND(AC27&gt;=[1]LISTAS!$E$26,AC27&lt;=[1]LISTAS!$F$26),[1]LISTAS!$G$26,0)))))</f>
        <v>0.9</v>
      </c>
      <c r="AF27" s="75" t="s">
        <v>127</v>
      </c>
      <c r="AG27" s="95">
        <f>IF(AND(W27&gt;=[2]LISTAS!$E$30,W27&lt;=[2]LISTAS!$F$30),[2]LISTAS!$G$30,IF(AND(W27&gt;=[2]LISTAS!$E$29,W27&lt;=[2]LISTAS!$F$29),[2]LISTAS!$G$29,IF(AND(W27&gt;=[2]LISTAS!$E$28,W27&lt;=[2]LISTAS!$F$28),[2]LISTAS!$G$28,IF(AND(W27&gt;=[2]LISTAS!$E$27,W27&lt;=[2]LISTAS!$F$27),[2]LISTAS!$G$27,IF(AND(W27&gt;=[2]LISTAS!$E$26,W27&lt;=[2]LISTAS!$F$26),[2]LISTAS!$G$26,0)))))</f>
        <v>0.9</v>
      </c>
      <c r="AH27" s="95" t="str">
        <f>IF(AND(W27&gt;=[2]LISTAS!$E$30,W27&lt;=[2]LISTAS!$F$30),[2]LISTAS!$D$30,IF(AND(W27&gt;=[2]LISTAS!$E$29,W27&lt;=[2]LISTAS!$F$29),[2]LISTAS!$D$29,IF(AND(W27&gt;=[2]LISTAS!$E$28,W27&lt;=[2]LISTAS!$F$28),[2]LISTAS!$D$28,IF(AND(W27&gt;=[2]LISTAS!$E$27,W27&lt;=[2]LISTAS!$F$27),[2]LISTAS!$D$27,IF(AND(W27&gt;=[2]LISTAS!$E$26,W27&lt;=[2]LISTAS!$F$26),[2]LISTAS!$D$26,0)))))</f>
        <v>B</v>
      </c>
      <c r="AI27" s="76" t="s">
        <v>127</v>
      </c>
      <c r="AJ27" s="76">
        <f>IF(AND(AD27&gt;=[1]LISTAS!$E$30,AD27&lt;=[1]LISTAS!$F$30),[1]LISTAS!$G$30,IF(AND(AD27&gt;=[1]LISTAS!$E$29,AD27&lt;=[1]LISTAS!$F$29),[1]LISTAS!$G$29,IF(AND(AD27&gt;=[1]LISTAS!$E$28,AD27&lt;=[1]LISTAS!$F$28),[1]LISTAS!$G$28,IF(AND(AD27&gt;=[1]LISTAS!$E$27,AD27&lt;=[1]LISTAS!$F$27),[1]LISTAS!$G$27,IF(AND(AD27&gt;=[1]LISTAS!$E$26,AD27&lt;=[1]LISTAS!$F$26),[1]LISTAS!$G$26,0)))))</f>
        <v>0.95</v>
      </c>
      <c r="AK27" s="76" t="str">
        <f>IF(AND(AD27&gt;=[1]LISTAS!$E$30,AD27&lt;=[1]LISTAS!$F$30),[1]LISTAS!$D$30,IF(AND(AD27&gt;=[1]LISTAS!$E$29,AD27&lt;=[1]LISTAS!$F$29),[1]LISTAS!$D$29,IF(AND(AD27&gt;=[1]LISTAS!$E$28,AD27&lt;=[1]LISTAS!$F$28),[1]LISTAS!$D$28,IF(AND(AD27&gt;=[1]LISTAS!$E$27,AD27&lt;=[1]LISTAS!$F$27),[1]LISTAS!$D$27,IF(AND(AD27&gt;=[1]LISTAS!$E$26,AD27&lt;=[1]LISTAS!$F$26),[1]LISTAS!$D$26,0)))))</f>
        <v>A</v>
      </c>
      <c r="AL27" s="84" t="s">
        <v>216</v>
      </c>
      <c r="AM27" s="99">
        <f>16-AC27</f>
        <v>1.0123043981335371</v>
      </c>
      <c r="AN27" s="78"/>
      <c r="AO27" s="79">
        <v>0.97</v>
      </c>
      <c r="AP27" s="79">
        <v>0.94</v>
      </c>
    </row>
    <row r="28" spans="1:42">
      <c r="A28" s="87" t="s">
        <v>242</v>
      </c>
      <c r="B28" s="88" t="s">
        <v>209</v>
      </c>
      <c r="C28" s="89" t="s">
        <v>246</v>
      </c>
      <c r="D28" s="90">
        <v>32100</v>
      </c>
      <c r="E28" s="91">
        <v>3.0800000000000001E-2</v>
      </c>
      <c r="F28" s="88" t="s">
        <v>134</v>
      </c>
      <c r="G28" s="88" t="s">
        <v>237</v>
      </c>
      <c r="H28" s="88" t="s">
        <v>159</v>
      </c>
      <c r="I28" s="65">
        <v>0</v>
      </c>
      <c r="J28" s="68">
        <v>9.8039180000000004E-2</v>
      </c>
      <c r="K28" s="97">
        <v>5</v>
      </c>
      <c r="L28" s="66">
        <v>0.64397921000000002</v>
      </c>
      <c r="M28" s="92">
        <v>3</v>
      </c>
      <c r="N28" s="68">
        <v>0.42337255000000001</v>
      </c>
      <c r="O28" s="93">
        <v>2</v>
      </c>
      <c r="P28" s="66">
        <v>0.43603186736328198</v>
      </c>
      <c r="Q28" s="100">
        <v>1</v>
      </c>
      <c r="R28" s="68">
        <v>0.23910384000000001</v>
      </c>
      <c r="S28" s="71">
        <f t="shared" si="4"/>
        <v>12.840526647363282</v>
      </c>
      <c r="T28" s="71">
        <v>1.840526647363282</v>
      </c>
      <c r="U28" s="88">
        <f t="shared" si="10"/>
        <v>12.601422807363281</v>
      </c>
      <c r="V28" s="71">
        <f t="shared" si="5"/>
        <v>13.342173352636719</v>
      </c>
      <c r="W28" s="88">
        <f>IF(F28="Actor",[2]LISTAS!$B$51,IF(F28="Actriz",[2]LISTAS!$B$52,IF(F28="Alpha Partner",[2]LISTAS!$B$53,IF(F28="Blogger",[2]LISTAS!$B$54,IF(F28="Conductor",[2]LISTAS!$B$55,IF(F28="Fotógrafo",[2]LISTAS!$B$56,IF(F28="Futbolista",[2]LISTAS!$B$57,IF(F28="Influencer",[2]LISTAS!$B$58,IF(F28="Locutor",[2]LISTAS!$B$59,IF(F28="Modelo",[2]LISTAS!$B$60,IF(F28="Músico",[2]LISTAS!$B$61,IF(F28="Periodista",[2]LISTAS!$B$62,IF(F28="Youtuber",[2]LISTAS!$B$63,0)))))))))))))</f>
        <v>15.182700000000001</v>
      </c>
      <c r="X28" s="74">
        <f t="shared" si="6"/>
        <v>17.023226647363284</v>
      </c>
      <c r="Y28" s="94">
        <v>11.3933</v>
      </c>
      <c r="Z28" s="88">
        <f>IF(H28="Actor",[2]LISTAS!$B$18,IF(H28="Conductor de TV",[2]LISTAS!$B$19,IF(H28="Deportista",[2]LISTAS!$B$20,IF(H28="Estilo de Vida",[2]LISTAS!$B$21,IF(H28="Fitness",[2]LISTAS!$B$22,IF(H28="Fotógrafo",[2]LISTAS!$B$23,IF(H28="Futbolista",[2]LISTAS!$B$24,IF(H28="Gamer",[2]LISTAS!$B$25,IF(H28="Locutor",[2]LISTAS!$B$26,IF(H28="Mascota",[2]LISTAS!$B$27,IF(H28="Música",[2]LISTAS!$B$28,IF(H28="Periodista",[2]LISTAS!$B$29,IF(H28="Runner",[2]LISTAS!$B$30,IF(H28="Tecnología",[2]LISTAS!$B$31,IF(H28="Autos",[2]LISTAS!$B$32,IF(H28="Coach",[2]LISTAS!$B$33,IF(H28="Deporte",[2]LISTAS!$B$34,IF(H28="Deporte Extremo",[2]LISTAS!$B$35,IF(H28="Espectáculos",[2]LISTAS!$B$36,IF(H28="Moda",[2]LISTAS!$B$37,IF(H28="Filosofía de Vida",[2]LISTAS!$B$38,IF(H28="Futbol",[2]LISTAS!$B$39,IF(H28="Mommy",[2]LISTAS!$B$40,IF(H28="Skateboard",[2]LISTAS!$B$41,IF(H28="Viajes",[2]LISTAS!$B$42,0)))))))))))))))))))))))))</f>
        <v>11.610099999999999</v>
      </c>
      <c r="AA28" s="88">
        <f t="shared" si="1"/>
        <v>13.802331661840821</v>
      </c>
      <c r="AB28" s="88">
        <f t="shared" si="2"/>
        <v>17.023226647363284</v>
      </c>
      <c r="AC28" s="74">
        <f t="shared" si="7"/>
        <v>17.023226647363284</v>
      </c>
      <c r="AD28" s="74">
        <f t="shared" si="3"/>
        <v>18.863753294726568</v>
      </c>
      <c r="AE28" s="75">
        <f>IF(AND(AC28&gt;=[1]LISTAS!$E$30,AC28&lt;=[1]LISTAS!$F$30),[1]LISTAS!$G$30,IF(AND(AC28&gt;=[1]LISTAS!$E$29,AC28&lt;=[1]LISTAS!$F$29),[1]LISTAS!$G$29,IF(AND(AC28&gt;=[1]LISTAS!$E$28,AC28&lt;=[1]LISTAS!$F$28),[1]LISTAS!$G$28,IF(AND(AC28&gt;=[1]LISTAS!$E$27,AC28&lt;=[1]LISTAS!$F$27),[1]LISTAS!$G$27,IF(AND(AC28&gt;=[1]LISTAS!$E$26,AC28&lt;=[1]LISTAS!$F$26),[1]LISTAS!$G$26,0)))))</f>
        <v>0.95</v>
      </c>
      <c r="AF28" s="75" t="s">
        <v>127</v>
      </c>
      <c r="AG28" s="95">
        <f>IF(AND(W28&gt;=[2]LISTAS!$E$30,W28&lt;=[2]LISTAS!$F$30),[2]LISTAS!$G$30,IF(AND(W28&gt;=[2]LISTAS!$E$29,W28&lt;=[2]LISTAS!$F$29),[2]LISTAS!$G$29,IF(AND(W28&gt;=[2]LISTAS!$E$28,W28&lt;=[2]LISTAS!$F$28),[2]LISTAS!$G$28,IF(AND(W28&gt;=[2]LISTAS!$E$27,W28&lt;=[2]LISTAS!$F$27),[2]LISTAS!$G$27,IF(AND(W28&gt;=[2]LISTAS!$E$26,W28&lt;=[2]LISTAS!$F$26),[2]LISTAS!$G$26,0)))))</f>
        <v>0.9</v>
      </c>
      <c r="AH28" s="95" t="str">
        <f>IF(AND(W28&gt;=[2]LISTAS!$E$30,W28&lt;=[2]LISTAS!$F$30),[2]LISTAS!$D$30,IF(AND(W28&gt;=[2]LISTAS!$E$29,W28&lt;=[2]LISTAS!$F$29),[2]LISTAS!$D$29,IF(AND(W28&gt;=[2]LISTAS!$E$28,W28&lt;=[2]LISTAS!$F$28),[2]LISTAS!$D$28,IF(AND(W28&gt;=[2]LISTAS!$E$27,W28&lt;=[2]LISTAS!$F$27),[2]LISTAS!$D$27,IF(AND(W28&gt;=[2]LISTAS!$E$26,W28&lt;=[2]LISTAS!$F$26),[2]LISTAS!$D$26,0)))))</f>
        <v>B</v>
      </c>
      <c r="AI28" s="76" t="s">
        <v>127</v>
      </c>
      <c r="AJ28" s="76">
        <f>IF(AND(AD28&gt;=[1]LISTAS!$E$30,AD28&lt;=[1]LISTAS!$F$30),[1]LISTAS!$G$30,IF(AND(AD28&gt;=[1]LISTAS!$E$29,AD28&lt;=[1]LISTAS!$F$29),[1]LISTAS!$G$29,IF(AND(AD28&gt;=[1]LISTAS!$E$28,AD28&lt;=[1]LISTAS!$F$28),[1]LISTAS!$G$28,IF(AND(AD28&gt;=[1]LISTAS!$E$27,AD28&lt;=[1]LISTAS!$F$27),[1]LISTAS!$G$27,IF(AND(AD28&gt;=[1]LISTAS!$E$26,AD28&lt;=[1]LISTAS!$F$26),[1]LISTAS!$G$26,0)))))</f>
        <v>0.95</v>
      </c>
      <c r="AK28" s="76" t="str">
        <f>IF(AND(AD28&gt;=[1]LISTAS!$E$30,AD28&lt;=[1]LISTAS!$F$30),[1]LISTAS!$D$30,IF(AND(AD28&gt;=[1]LISTAS!$E$29,AD28&lt;=[1]LISTAS!$F$29),[1]LISTAS!$D$29,IF(AND(AD28&gt;=[1]LISTAS!$E$28,AD28&lt;=[1]LISTAS!$F$28),[1]LISTAS!$D$28,IF(AND(AD28&gt;=[1]LISTAS!$E$27,AD28&lt;=[1]LISTAS!$F$27),[1]LISTAS!$D$27,IF(AND(AD28&gt;=[1]LISTAS!$E$26,AD28&lt;=[1]LISTAS!$F$26),[1]LISTAS!$D$26,0)))))</f>
        <v>A</v>
      </c>
      <c r="AL28" s="84" t="s">
        <v>216</v>
      </c>
      <c r="AM28" s="78" t="s">
        <v>211</v>
      </c>
      <c r="AN28" s="78"/>
      <c r="AO28" s="79">
        <v>0.97</v>
      </c>
      <c r="AP28" s="79">
        <v>0.94</v>
      </c>
    </row>
    <row r="29" spans="1:42">
      <c r="A29" s="87" t="s">
        <v>242</v>
      </c>
      <c r="B29" s="88" t="s">
        <v>209</v>
      </c>
      <c r="C29" s="89" t="s">
        <v>247</v>
      </c>
      <c r="D29" s="90">
        <v>21100</v>
      </c>
      <c r="E29" s="91">
        <v>0.17469999999999999</v>
      </c>
      <c r="F29" s="88" t="s">
        <v>166</v>
      </c>
      <c r="G29" s="88" t="s">
        <v>237</v>
      </c>
      <c r="H29" s="88" t="s">
        <v>159</v>
      </c>
      <c r="I29" s="65">
        <v>0</v>
      </c>
      <c r="J29" s="68">
        <v>7.4510140000000002E-2</v>
      </c>
      <c r="K29" s="97">
        <v>5</v>
      </c>
      <c r="L29" s="66">
        <v>0.64839796000000005</v>
      </c>
      <c r="M29" s="92">
        <v>3</v>
      </c>
      <c r="N29" s="68">
        <v>0.45329412000000002</v>
      </c>
      <c r="O29" s="93">
        <v>2</v>
      </c>
      <c r="P29" s="66">
        <v>0.452761618701982</v>
      </c>
      <c r="Q29" s="100">
        <v>1</v>
      </c>
      <c r="R29" s="68">
        <v>0.28463482000000001</v>
      </c>
      <c r="S29" s="71">
        <f t="shared" si="4"/>
        <v>12.913598658701984</v>
      </c>
      <c r="T29" s="71">
        <v>1.913598658701982</v>
      </c>
      <c r="U29" s="88">
        <f t="shared" si="10"/>
        <v>12.628963838701983</v>
      </c>
      <c r="V29" s="71">
        <f t="shared" si="5"/>
        <v>16.405801341298019</v>
      </c>
      <c r="W29" s="88">
        <f>IF(F29="Actor",[2]LISTAS!$B$51,IF(F29="Actriz",[2]LISTAS!$B$52,IF(F29="Alpha Partner",[2]LISTAS!$B$53,IF(F29="Blogger",[2]LISTAS!$B$54,IF(F29="Conductor",[2]LISTAS!$B$55,IF(F29="Fotógrafo",[2]LISTAS!$B$56,IF(F29="Futbolista",[2]LISTAS!$B$57,IF(F29="Influencer",[2]LISTAS!$B$58,IF(F29="Locutor",[2]LISTAS!$B$59,IF(F29="Modelo",[2]LISTAS!$B$60,IF(F29="Músico",[2]LISTAS!$B$61,IF(F29="Periodista",[2]LISTAS!$B$62,IF(F29="Youtuber",[2]LISTAS!$B$63,0)))))))))))))</f>
        <v>18.319400000000002</v>
      </c>
      <c r="X29" s="74">
        <f t="shared" si="6"/>
        <v>20.232998658701984</v>
      </c>
      <c r="Y29" s="94">
        <v>11.3933</v>
      </c>
      <c r="Z29" s="88">
        <f>IF(H29="Actor",[2]LISTAS!$B$18,IF(H29="Conductor de TV",[2]LISTAS!$B$19,IF(H29="Deportista",[2]LISTAS!$B$20,IF(H29="Estilo de Vida",[2]LISTAS!$B$21,IF(H29="Fitness",[2]LISTAS!$B$22,IF(H29="Fotógrafo",[2]LISTAS!$B$23,IF(H29="Futbolista",[2]LISTAS!$B$24,IF(H29="Gamer",[2]LISTAS!$B$25,IF(H29="Locutor",[2]LISTAS!$B$26,IF(H29="Mascota",[2]LISTAS!$B$27,IF(H29="Música",[2]LISTAS!$B$28,IF(H29="Periodista",[2]LISTAS!$B$29,IF(H29="Runner",[2]LISTAS!$B$30,IF(H29="Tecnología",[2]LISTAS!$B$31,IF(H29="Autos",[2]LISTAS!$B$32,IF(H29="Coach",[2]LISTAS!$B$33,IF(H29="Deporte",[2]LISTAS!$B$34,IF(H29="Deporte Extremo",[2]LISTAS!$B$35,IF(H29="Espectáculos",[2]LISTAS!$B$36,IF(H29="Moda",[2]LISTAS!$B$37,IF(H29="Filosofía de Vida",[2]LISTAS!$B$38,IF(H29="Futbol",[2]LISTAS!$B$39,IF(H29="Mommy",[2]LISTAS!$B$40,IF(H29="Skateboard",[2]LISTAS!$B$41,IF(H29="Viajes",[2]LISTAS!$B$42,0)))))))))))))))))))))))))</f>
        <v>11.610099999999999</v>
      </c>
      <c r="AA29" s="88">
        <f t="shared" si="1"/>
        <v>15.388949664675497</v>
      </c>
      <c r="AB29" s="88">
        <f t="shared" si="2"/>
        <v>20.232998658701984</v>
      </c>
      <c r="AC29" s="74">
        <f t="shared" si="7"/>
        <v>20.232998658701984</v>
      </c>
      <c r="AD29" s="74">
        <f t="shared" si="3"/>
        <v>22.146597317403966</v>
      </c>
      <c r="AE29" s="75">
        <f>IF(AND(AC29&gt;=[1]LISTAS!$E$30,AC29&lt;=[1]LISTAS!$F$30),[1]LISTAS!$G$30,IF(AND(AC29&gt;=[1]LISTAS!$E$29,AC29&lt;=[1]LISTAS!$F$29),[1]LISTAS!$G$29,IF(AND(AC29&gt;=[1]LISTAS!$E$28,AC29&lt;=[1]LISTAS!$F$28),[1]LISTAS!$G$28,IF(AND(AC29&gt;=[1]LISTAS!$E$27,AC29&lt;=[1]LISTAS!$F$27),[1]LISTAS!$G$27,IF(AND(AC29&gt;=[1]LISTAS!$E$26,AC29&lt;=[1]LISTAS!$F$26),[1]LISTAS!$G$26,0)))))</f>
        <v>0.95</v>
      </c>
      <c r="AF29" s="75" t="s">
        <v>108</v>
      </c>
      <c r="AG29" s="95">
        <f>IF(AND(W29&gt;=[2]LISTAS!$E$30,W29&lt;=[2]LISTAS!$F$30),[2]LISTAS!$G$30,IF(AND(W29&gt;=[2]LISTAS!$E$29,W29&lt;=[2]LISTAS!$F$29),[2]LISTAS!$G$29,IF(AND(W29&gt;=[2]LISTAS!$E$28,W29&lt;=[2]LISTAS!$F$28),[2]LISTAS!$G$28,IF(AND(W29&gt;=[2]LISTAS!$E$27,W29&lt;=[2]LISTAS!$F$27),[2]LISTAS!$G$27,IF(AND(W29&gt;=[2]LISTAS!$E$26,W29&lt;=[2]LISTAS!$F$26),[2]LISTAS!$G$26,0)))))</f>
        <v>0.95</v>
      </c>
      <c r="AH29" s="95" t="str">
        <f>IF(AND(W29&gt;=[2]LISTAS!$E$30,W29&lt;=[2]LISTAS!$F$30),[2]LISTAS!$D$30,IF(AND(W29&gt;=[2]LISTAS!$E$29,W29&lt;=[2]LISTAS!$F$29),[2]LISTAS!$D$29,IF(AND(W29&gt;=[2]LISTAS!$E$28,W29&lt;=[2]LISTAS!$F$28),[2]LISTAS!$D$28,IF(AND(W29&gt;=[2]LISTAS!$E$27,W29&lt;=[2]LISTAS!$F$27),[2]LISTAS!$D$27,IF(AND(W29&gt;=[2]LISTAS!$E$26,W29&lt;=[2]LISTAS!$F$26),[2]LISTAS!$D$26,0)))))</f>
        <v>A</v>
      </c>
      <c r="AI29" s="76" t="s">
        <v>127</v>
      </c>
      <c r="AJ29" s="76">
        <f>IF(AND(AD29&gt;=[1]LISTAS!$E$30,AD29&lt;=[1]LISTAS!$F$30),[1]LISTAS!$G$30,IF(AND(AD29&gt;=[1]LISTAS!$E$29,AD29&lt;=[1]LISTAS!$F$29),[1]LISTAS!$G$29,IF(AND(AD29&gt;=[1]LISTAS!$E$28,AD29&lt;=[1]LISTAS!$F$28),[1]LISTAS!$G$28,IF(AND(AD29&gt;=[1]LISTAS!$E$27,AD29&lt;=[1]LISTAS!$F$27),[1]LISTAS!$G$27,IF(AND(AD29&gt;=[1]LISTAS!$E$26,AD29&lt;=[1]LISTAS!$F$26),[1]LISTAS!$G$26,0)))))</f>
        <v>0.95</v>
      </c>
      <c r="AK29" s="76" t="str">
        <f>IF(AND(AD29&gt;=[1]LISTAS!$E$30,AD29&lt;=[1]LISTAS!$F$30),[1]LISTAS!$D$30,IF(AND(AD29&gt;=[1]LISTAS!$E$29,AD29&lt;=[1]LISTAS!$F$29),[1]LISTAS!$D$29,IF(AND(AD29&gt;=[1]LISTAS!$E$28,AD29&lt;=[1]LISTAS!$F$28),[1]LISTAS!$D$28,IF(AND(AD29&gt;=[1]LISTAS!$E$27,AD29&lt;=[1]LISTAS!$F$27),[1]LISTAS!$D$27,IF(AND(AD29&gt;=[1]LISTAS!$E$26,AD29&lt;=[1]LISTAS!$F$26),[1]LISTAS!$D$26,0)))))</f>
        <v>A</v>
      </c>
      <c r="AL29" s="84" t="s">
        <v>216</v>
      </c>
      <c r="AM29" s="78" t="s">
        <v>211</v>
      </c>
      <c r="AN29" s="78"/>
      <c r="AO29" s="79">
        <v>0.97</v>
      </c>
      <c r="AP29" s="79">
        <v>0.94</v>
      </c>
    </row>
    <row r="30" spans="1:42">
      <c r="A30" s="87" t="s">
        <v>248</v>
      </c>
      <c r="B30" s="88" t="s">
        <v>209</v>
      </c>
      <c r="C30" s="89" t="s">
        <v>249</v>
      </c>
      <c r="D30" s="90">
        <v>11100</v>
      </c>
      <c r="E30" s="91">
        <v>1.5699999999999999E-2</v>
      </c>
      <c r="F30" s="88" t="s">
        <v>143</v>
      </c>
      <c r="G30" s="88" t="s">
        <v>231</v>
      </c>
      <c r="H30" s="88"/>
      <c r="I30" s="65">
        <v>0</v>
      </c>
      <c r="J30" s="66">
        <v>-7.4280300000000004E-3</v>
      </c>
      <c r="K30" s="101">
        <v>0</v>
      </c>
      <c r="L30" s="66">
        <v>2.9369999999999998E-5</v>
      </c>
      <c r="M30" s="93">
        <v>2</v>
      </c>
      <c r="N30" s="68">
        <v>0.30386572000000001</v>
      </c>
      <c r="O30" s="93">
        <v>2</v>
      </c>
      <c r="P30" s="66">
        <v>0.45037743101941102</v>
      </c>
      <c r="Q30" s="101">
        <v>0</v>
      </c>
      <c r="R30" s="68">
        <v>-6.0165360000000001E-2</v>
      </c>
      <c r="S30" s="71">
        <f t="shared" si="4"/>
        <v>4.6866791310194102</v>
      </c>
      <c r="T30" s="71">
        <v>0.68667913101941092</v>
      </c>
      <c r="U30" s="88">
        <f>SUM(I30:R30)</f>
        <v>4.6866791310194102</v>
      </c>
      <c r="V30" s="71">
        <f t="shared" si="5"/>
        <v>15.380620868980589</v>
      </c>
      <c r="W30" s="88">
        <f>IF(F30="Actor",[3]LISTAS!$B$51,IF(F30="Actriz",[3]LISTAS!$B$52,IF(F30="Alpha Partner",[3]LISTAS!$B$53,IF(F30="Blogger",[3]LISTAS!$B$54,IF(F30="Conductor",[3]LISTAS!$B$55,IF(F30="Fotógrafo",[3]LISTAS!$B$56,IF(F30="Futbolista",[3]LISTAS!$B$57,IF(F30="Influencer",[3]LISTAS!$B$58,IF(F30="Locutor",[3]LISTAS!$B$59,IF(F30="Modelo",[3]LISTAS!$B$60,IF(F30="Músico",[3]LISTAS!$B$61,IF(F30="Periodista",[3]LISTAS!$B$62,IF(F30="Youtuber",[3]LISTAS!$B$63,0)))))))))))))</f>
        <v>16.067299999999999</v>
      </c>
      <c r="X30" s="74">
        <f t="shared" si="6"/>
        <v>16.75397913101941</v>
      </c>
      <c r="Y30" s="88">
        <f>IF(G30="Actor",[3]LISTAS!$B$18,IF(G30="Conductor de TV",[3]LISTAS!$B$19,IF(G30="Deportista",[3]LISTAS!$B$20,IF(G30="Estilo de Vida",[3]LISTAS!$B$21,IF(G30="Fitness",[3]LISTAS!$B$22,IF(G30="Fotógrafo",[3]LISTAS!$B$23,IF(G30="Futbolista",[3]LISTAS!$B$24,IF(G30="Gamer",[3]LISTAS!$B$25,IF(G30="Locutor",[3]LISTAS!$B$26,IF(G30="Mascota",[3]LISTAS!$B$27,IF(G30="Música",[3]LISTAS!$B$28,IF(G30="Periodista",[3]LISTAS!$B$29,IF(G30="Runner",[3]LISTAS!$B$30,IF(G30="Tecnología",[3]LISTAS!$B$31,IF(G30="Autos",[3]LISTAS!$B$32,IF(G30="Coach",[3]LISTAS!$B$33,IF(G30="Deporte",[3]LISTAS!$B$34,IF(G30="Deporte Extremo",[3]LISTAS!$B$35,IF(G30="Espectáculos",[3]LISTAS!$B$36,IF(G30="Moda",[3]LISTAS!$B$37,IF(G30="Filosofía de Vida",[3]LISTAS!$B$38,IF(G30="Futbol",[3]LISTAS!$B$39,IF(G30="Mommy",[3]LISTAS!$B$40,IF(G30="Skateboard",[3]LISTAS!$B$41,IF(G30="Viajes",[3]LISTAS!$B$42,0)))))))))))))))))))))))))</f>
        <v>18.002144999999999</v>
      </c>
      <c r="Z30" s="94">
        <f>IF(H30="Actor",[3]LISTAS!$B$18,IF(H30="Conductor de TV",[3]LISTAS!$B$19,IF(H30="Deportista",[3]LISTAS!$B$20,IF(H30="Estilo de Vida",[3]LISTAS!$B$21,IF(H30="Fitness",[3]LISTAS!$B$22,IF(H30="Fotógrafo",[3]LISTAS!$B$23,IF(H30="Futbolista",[3]LISTAS!$B$24,IF(H30="Gamer",[3]LISTAS!$B$25,IF(H30="Locutor",[3]LISTAS!$B$26,IF(H30="Mascota",[3]LISTAS!$B$27,IF(H30="Música",[3]LISTAS!$B$28,IF(H30="Periodista",[3]LISTAS!$B$29,IF(H30="Runner",[3]LISTAS!$B$30,IF(H30="Tecnología",[3]LISTAS!$B$31,IF(H30="Autos",[3]LISTAS!$B$32,IF(H30="Coach",[3]LISTAS!$B$33,IF(H30="Deporte",[3]LISTAS!$B$34,IF(H30="Deporte Extremo",[3]LISTAS!$B$35,IF(H30="Espectáculos",[3]LISTAS!$B$36,IF(H30="Moda",[3]LISTAS!$B$37,IF(H30="Filosofía de Vida",[3]LISTAS!$B$38,IF(H30="Futbol",[3]LISTAS!$B$39,IF(H30="Mommy",[3]LISTAS!$B$40,IF(H30="Skateboard",[3]LISTAS!$B$41,IF(H30="Viajes",[3]LISTAS!$B$42,0)))))))))))))))))))))))))</f>
        <v>0</v>
      </c>
      <c r="AA30" s="88">
        <f t="shared" si="1"/>
        <v>12.705856032754852</v>
      </c>
      <c r="AB30" s="88">
        <f t="shared" si="2"/>
        <v>18.002144999999999</v>
      </c>
      <c r="AC30" s="74">
        <f t="shared" si="7"/>
        <v>16.75397913101941</v>
      </c>
      <c r="AD30" s="74">
        <f t="shared" si="3"/>
        <v>17.44065826203882</v>
      </c>
      <c r="AE30" s="75">
        <f>IF(AND(AC30&gt;=[1]LISTAS!$E$30,AC30&lt;=[1]LISTAS!$F$30),[1]LISTAS!$G$30,IF(AND(AC30&gt;=[1]LISTAS!$E$29,AC30&lt;=[1]LISTAS!$F$29),[1]LISTAS!$G$29,IF(AND(AC30&gt;=[1]LISTAS!$E$28,AC30&lt;=[1]LISTAS!$F$28),[1]LISTAS!$G$28,IF(AND(AC30&gt;=[1]LISTAS!$E$27,AC30&lt;=[1]LISTAS!$F$27),[1]LISTAS!$G$27,IF(AND(AC30&gt;=[1]LISTAS!$E$26,AC30&lt;=[1]LISTAS!$F$26),[1]LISTAS!$G$26,0)))))</f>
        <v>0.95</v>
      </c>
      <c r="AF30" s="75" t="s">
        <v>108</v>
      </c>
      <c r="AG30" s="95">
        <f>IF(AND(W30&gt;=[3]LISTAS!$E$30,W30&lt;=[3]LISTAS!$F$30),[3]LISTAS!$G$30,IF(AND(W30&gt;=[3]LISTAS!$E$29,W30&lt;=[3]LISTAS!$F$29),[3]LISTAS!$G$29,IF(AND(W30&gt;=[3]LISTAS!$E$28,W30&lt;=[3]LISTAS!$F$28),[3]LISTAS!$G$28,IF(AND(W30&gt;=[3]LISTAS!$E$27,W30&lt;=[3]LISTAS!$F$27),[3]LISTAS!$G$27,IF(AND(W30&gt;=[3]LISTAS!$E$26,W30&lt;=[3]LISTAS!$F$26),[3]LISTAS!$G$26,0)))))</f>
        <v>0.95</v>
      </c>
      <c r="AH30" s="95" t="str">
        <f>IF(AND(W30&gt;=[3]LISTAS!$E$30,W30&lt;=[3]LISTAS!$F$30),[3]LISTAS!$D$30,IF(AND(W30&gt;=[3]LISTAS!$E$29,W30&lt;=[3]LISTAS!$F$29),[3]LISTAS!$D$29,IF(AND(W30&gt;=[3]LISTAS!$E$28,W30&lt;=[3]LISTAS!$F$28),[3]LISTAS!$D$28,IF(AND(W30&gt;=[3]LISTAS!$E$27,W30&lt;=[3]LISTAS!$F$27),[3]LISTAS!$D$27,IF(AND(W30&gt;=[3]LISTAS!$E$26,W30&lt;=[3]LISTAS!$F$26),[3]LISTAS!$D$26,0)))))</f>
        <v>A</v>
      </c>
      <c r="AI30" s="76" t="s">
        <v>250</v>
      </c>
      <c r="AJ30" s="76">
        <f>IF(AND(AD30&gt;=[1]LISTAS!$E$30,AD30&lt;=[1]LISTAS!$F$30),[1]LISTAS!$G$30,IF(AND(AD30&gt;=[1]LISTAS!$E$29,AD30&lt;=[1]LISTAS!$F$29),[1]LISTAS!$G$29,IF(AND(AD30&gt;=[1]LISTAS!$E$28,AD30&lt;=[1]LISTAS!$F$28),[1]LISTAS!$G$28,IF(AND(AD30&gt;=[1]LISTAS!$E$27,AD30&lt;=[1]LISTAS!$F$27),[1]LISTAS!$G$27,IF(AND(AD30&gt;=[1]LISTAS!$E$26,AD30&lt;=[1]LISTAS!$F$26),[1]LISTAS!$G$26,0)))))</f>
        <v>0.95</v>
      </c>
      <c r="AK30" s="76" t="str">
        <f>IF(AND(AD30&gt;=[1]LISTAS!$E$30,AD30&lt;=[1]LISTAS!$F$30),[1]LISTAS!$D$30,IF(AND(AD30&gt;=[1]LISTAS!$E$29,AD30&lt;=[1]LISTAS!$F$29),[1]LISTAS!$D$29,IF(AND(AD30&gt;=[1]LISTAS!$E$28,AD30&lt;=[1]LISTAS!$F$28),[1]LISTAS!$D$28,IF(AND(AD30&gt;=[1]LISTAS!$E$27,AD30&lt;=[1]LISTAS!$F$27),[1]LISTAS!$D$27,IF(AND(AD30&gt;=[1]LISTAS!$E$26,AD30&lt;=[1]LISTAS!$F$26),[1]LISTAS!$D$26,0)))))</f>
        <v>A</v>
      </c>
      <c r="AL30" s="84" t="s">
        <v>216</v>
      </c>
      <c r="AM30" s="78" t="s">
        <v>211</v>
      </c>
      <c r="AN30" s="78"/>
      <c r="AO30" s="79">
        <v>0.97</v>
      </c>
      <c r="AP30" s="79">
        <v>0.94</v>
      </c>
    </row>
    <row r="31" spans="1:42">
      <c r="A31" s="87" t="s">
        <v>251</v>
      </c>
      <c r="B31" s="88" t="s">
        <v>209</v>
      </c>
      <c r="C31" s="89" t="s">
        <v>252</v>
      </c>
      <c r="D31" s="90">
        <v>2067</v>
      </c>
      <c r="E31" s="91">
        <v>7.2999999999999995E-2</v>
      </c>
      <c r="F31" s="88" t="s">
        <v>169</v>
      </c>
      <c r="G31" s="88" t="s">
        <v>237</v>
      </c>
      <c r="H31" s="88"/>
      <c r="I31" s="65">
        <v>0</v>
      </c>
      <c r="J31" s="68">
        <v>-4.2498420000000002E-2</v>
      </c>
      <c r="K31" s="92">
        <v>3</v>
      </c>
      <c r="L31" s="66">
        <v>-2.8572999999999999E-4</v>
      </c>
      <c r="M31" s="93">
        <v>2</v>
      </c>
      <c r="N31" s="66">
        <v>0.33827421000000002</v>
      </c>
      <c r="O31" s="101">
        <v>0</v>
      </c>
      <c r="P31" s="66">
        <v>0.446314321853088</v>
      </c>
      <c r="Q31" s="101">
        <v>0</v>
      </c>
      <c r="R31" s="68">
        <v>0.13107671000000001</v>
      </c>
      <c r="S31" s="71">
        <f t="shared" si="4"/>
        <v>5.8728810918530892</v>
      </c>
      <c r="T31" s="71">
        <v>0.87288109185308793</v>
      </c>
      <c r="U31" s="88">
        <f>SUM(I31:R31)</f>
        <v>5.8728810918530892</v>
      </c>
      <c r="V31" s="71">
        <f t="shared" si="5"/>
        <v>11.913618908146912</v>
      </c>
      <c r="W31" s="88">
        <f>IF(F31="Actor",[3]LISTAS!$B$51,IF(F31="Actriz",[3]LISTAS!$B$52,IF(F31="Alpha Partner",[3]LISTAS!$B$53,IF(F31="Blogger",[3]LISTAS!$B$54,IF(F31="Conductor",[3]LISTAS!$B$55,IF(F31="Fotógrafo",[3]LISTAS!$B$56,IF(F31="Futbolista",[3]LISTAS!$B$57,IF(F31="Influencer",[3]LISTAS!$B$58,IF(F31="Locutor",[3]LISTAS!$B$59,IF(F31="Modelo",[3]LISTAS!$B$60,IF(F31="Músico",[3]LISTAS!$B$61,IF(F31="Periodista",[3]LISTAS!$B$62,IF(F31="Youtuber",[3]LISTAS!$B$63,0)))))))))))))</f>
        <v>12.7865</v>
      </c>
      <c r="X31" s="74">
        <f t="shared" si="6"/>
        <v>13.659381091853088</v>
      </c>
      <c r="Y31" s="94">
        <v>11.17653</v>
      </c>
      <c r="Z31" s="94">
        <f>IF(H31="Actor",[3]LISTAS!$B$18,IF(H31="Conductor de TV",[3]LISTAS!$B$19,IF(H31="Deportista",[3]LISTAS!$B$20,IF(H31="Estilo de Vida",[3]LISTAS!$B$21,IF(H31="Fitness",[3]LISTAS!$B$22,IF(H31="Fotógrafo",[3]LISTAS!$B$23,IF(H31="Futbolista",[3]LISTAS!$B$24,IF(H31="Gamer",[3]LISTAS!$B$25,IF(H31="Locutor",[3]LISTAS!$B$26,IF(H31="Mascota",[3]LISTAS!$B$27,IF(H31="Música",[3]LISTAS!$B$28,IF(H31="Periodista",[3]LISTAS!$B$29,IF(H31="Runner",[3]LISTAS!$B$30,IF(H31="Tecnología",[3]LISTAS!$B$31,IF(H31="Autos",[3]LISTAS!$B$32,IF(H31="Coach",[3]LISTAS!$B$33,IF(H31="Deporte",[3]LISTAS!$B$34,IF(H31="Deporte Extremo",[3]LISTAS!$B$35,IF(H31="Espectáculos",[3]LISTAS!$B$36,IF(H31="Moda",[3]LISTAS!$B$37,IF(H31="Filosofía de Vida",[3]LISTAS!$B$38,IF(H31="Futbol",[3]LISTAS!$B$39,IF(H31="Mommy",[3]LISTAS!$B$40,IF(H31="Skateboard",[3]LISTAS!$B$41,IF(H31="Viajes",[3]LISTAS!$B$42,0)))))))))))))))))))))))))</f>
        <v>0</v>
      </c>
      <c r="AA31" s="88">
        <f t="shared" si="1"/>
        <v>9.4056027729632721</v>
      </c>
      <c r="AB31" s="88">
        <f t="shared" si="2"/>
        <v>13.659381091853088</v>
      </c>
      <c r="AC31" s="74">
        <f t="shared" si="7"/>
        <v>13.659381091853088</v>
      </c>
      <c r="AD31" s="74">
        <f t="shared" si="3"/>
        <v>14.532262183706177</v>
      </c>
      <c r="AE31" s="75">
        <f>IF(AND(AC31&gt;=[1]LISTAS!$E$30,AC31&lt;=[1]LISTAS!$F$30),[1]LISTAS!$G$30,IF(AND(AC31&gt;=[1]LISTAS!$E$29,AC31&lt;=[1]LISTAS!$F$29),[1]LISTAS!$G$29,IF(AND(AC31&gt;=[1]LISTAS!$E$28,AC31&lt;=[1]LISTAS!$F$28),[1]LISTAS!$G$28,IF(AND(AC31&gt;=[1]LISTAS!$E$27,AC31&lt;=[1]LISTAS!$F$27),[1]LISTAS!$G$27,IF(AND(AC31&gt;=[1]LISTAS!$E$26,AC31&lt;=[1]LISTAS!$F$26),[1]LISTAS!$G$26,0)))))</f>
        <v>0.9</v>
      </c>
      <c r="AF31" s="75" t="s">
        <v>127</v>
      </c>
      <c r="AG31" s="95">
        <f>IF(AND(W31&gt;=[3]LISTAS!$E$30,W31&lt;=[3]LISTAS!$F$30),[3]LISTAS!$G$30,IF(AND(W31&gt;=[3]LISTAS!$E$29,W31&lt;=[3]LISTAS!$F$29),[3]LISTAS!$G$29,IF(AND(W31&gt;=[3]LISTAS!$E$28,W31&lt;=[3]LISTAS!$F$28),[3]LISTAS!$G$28,IF(AND(W31&gt;=[3]LISTAS!$E$27,W31&lt;=[3]LISTAS!$F$27),[3]LISTAS!$G$27,IF(AND(W31&gt;=[3]LISTAS!$E$26,W31&lt;=[3]LISTAS!$F$26),[3]LISTAS!$G$26,0)))))</f>
        <v>0.9</v>
      </c>
      <c r="AH31" s="95" t="str">
        <f>IF(AND(W31&gt;=[3]LISTAS!$E$30,W31&lt;=[3]LISTAS!$F$30),[3]LISTAS!$D$30,IF(AND(W31&gt;=[3]LISTAS!$E$29,W31&lt;=[3]LISTAS!$F$29),[3]LISTAS!$D$29,IF(AND(W31&gt;=[3]LISTAS!$E$28,W31&lt;=[3]LISTAS!$F$28),[3]LISTAS!$D$28,IF(AND(W31&gt;=[3]LISTAS!$E$27,W31&lt;=[3]LISTAS!$F$27),[3]LISTAS!$D$27,IF(AND(W31&gt;=[3]LISTAS!$E$26,W31&lt;=[3]LISTAS!$F$26),[3]LISTAS!$D$26,0)))))</f>
        <v>B</v>
      </c>
      <c r="AI31" s="76" t="s">
        <v>108</v>
      </c>
      <c r="AJ31" s="76">
        <f>IF(AND(AD31&gt;=[1]LISTAS!$E$30,AD31&lt;=[1]LISTAS!$F$30),[1]LISTAS!$G$30,IF(AND(AD31&gt;=[1]LISTAS!$E$29,AD31&lt;=[1]LISTAS!$F$29),[1]LISTAS!$G$29,IF(AND(AD31&gt;=[1]LISTAS!$E$28,AD31&lt;=[1]LISTAS!$F$28),[1]LISTAS!$G$28,IF(AND(AD31&gt;=[1]LISTAS!$E$27,AD31&lt;=[1]LISTAS!$F$27),[1]LISTAS!$G$27,IF(AND(AD31&gt;=[1]LISTAS!$E$26,AD31&lt;=[1]LISTAS!$F$26),[1]LISTAS!$G$26,0)))))</f>
        <v>0.9</v>
      </c>
      <c r="AK31" s="76" t="str">
        <f>IF(AND(AD31&gt;=[1]LISTAS!$E$30,AD31&lt;=[1]LISTAS!$F$30),[1]LISTAS!$D$30,IF(AND(AD31&gt;=[1]LISTAS!$E$29,AD31&lt;=[1]LISTAS!$F$29),[1]LISTAS!$D$29,IF(AND(AD31&gt;=[1]LISTAS!$E$28,AD31&lt;=[1]LISTAS!$F$28),[1]LISTAS!$D$28,IF(AND(AD31&gt;=[1]LISTAS!$E$27,AD31&lt;=[1]LISTAS!$F$27),[1]LISTAS!$D$27,IF(AND(AD31&gt;=[1]LISTAS!$E$26,AD31&lt;=[1]LISTAS!$F$26),[1]LISTAS!$D$26,0)))))</f>
        <v>B</v>
      </c>
      <c r="AL31" s="80" t="s">
        <v>213</v>
      </c>
      <c r="AM31" s="78" t="s">
        <v>211</v>
      </c>
      <c r="AN31" s="78"/>
      <c r="AO31" s="79">
        <v>0.97</v>
      </c>
      <c r="AP31" s="79">
        <v>0.94</v>
      </c>
    </row>
    <row r="32" spans="1:42">
      <c r="A32" s="87" t="s">
        <v>253</v>
      </c>
      <c r="B32" s="88" t="s">
        <v>209</v>
      </c>
      <c r="C32" s="89" t="s">
        <v>254</v>
      </c>
      <c r="D32" s="90">
        <v>117000</v>
      </c>
      <c r="E32" s="91">
        <v>4.2700000000000002E-2</v>
      </c>
      <c r="F32" s="88" t="s">
        <v>165</v>
      </c>
      <c r="G32" s="88" t="s">
        <v>231</v>
      </c>
      <c r="H32" s="88" t="s">
        <v>159</v>
      </c>
      <c r="I32" s="65">
        <v>0</v>
      </c>
      <c r="J32" s="68">
        <v>-7.9966299999999994E-3</v>
      </c>
      <c r="K32" s="93">
        <v>2</v>
      </c>
      <c r="L32" s="66">
        <v>0.33742094</v>
      </c>
      <c r="M32" s="96">
        <v>4</v>
      </c>
      <c r="N32" s="68">
        <v>0.46319816000000003</v>
      </c>
      <c r="O32" s="92">
        <v>3</v>
      </c>
      <c r="P32" s="66">
        <v>0.42851183617743399</v>
      </c>
      <c r="Q32" s="93">
        <v>2</v>
      </c>
      <c r="R32" s="68">
        <v>0.29837001000000002</v>
      </c>
      <c r="S32" s="71">
        <f t="shared" si="4"/>
        <v>12.519504316177434</v>
      </c>
      <c r="T32" s="71">
        <v>1.519504316177434</v>
      </c>
      <c r="U32" s="88">
        <f t="shared" ref="U32:U40" si="11">SUM(I32:Q32)</f>
        <v>12.221134306177435</v>
      </c>
      <c r="V32" s="71">
        <f t="shared" si="5"/>
        <v>11.147095683822567</v>
      </c>
      <c r="W32" s="88">
        <f>IF(F32="Actor",[3]LISTAS!$B$51,IF(F32="Actriz",[3]LISTAS!$B$52,IF(F32="Alpha Partner",[3]LISTAS!$B$53,IF(F32="Blogger",[3]LISTAS!$B$54,IF(F32="Conductor",[3]LISTAS!$B$55,IF(F32="Fotógrafo",[3]LISTAS!$B$56,IF(F32="Futbolista",[3]LISTAS!$B$57,IF(F32="Influencer",[3]LISTAS!$B$58,IF(F32="Locutor",[3]LISTAS!$B$59,IF(F32="Modelo",[3]LISTAS!$B$60,IF(F32="Músico",[3]LISTAS!$B$61,IF(F32="Periodista",[3]LISTAS!$B$62,IF(F32="Youtuber",[3]LISTAS!$B$63,0)))))))))))))</f>
        <v>12.666600000000001</v>
      </c>
      <c r="X32" s="74">
        <f t="shared" si="6"/>
        <v>14.186104316177435</v>
      </c>
      <c r="Y32" s="88">
        <f>IF(G32="Actor",[3]LISTAS!$B$18,IF(G32="Conductor de TV",[3]LISTAS!$B$19,IF(G32="Deportista",[3]LISTAS!$B$20,IF(G32="Estilo de Vida",[3]LISTAS!$B$21,IF(G32="Fitness",[3]LISTAS!$B$22,IF(G32="Fotógrafo",[3]LISTAS!$B$23,IF(G32="Futbolista",[3]LISTAS!$B$24,IF(G32="Gamer",[3]LISTAS!$B$25,IF(G32="Locutor",[3]LISTAS!$B$26,IF(G32="Mascota",[3]LISTAS!$B$27,IF(G32="Música",[3]LISTAS!$B$28,IF(G32="Periodista",[3]LISTAS!$B$29,IF(G32="Runner",[3]LISTAS!$B$30,IF(G32="Tecnología",[3]LISTAS!$B$31,IF(G32="Autos",[3]LISTAS!$B$32,IF(G32="Coach",[3]LISTAS!$B$33,IF(G32="Deporte",[3]LISTAS!$B$34,IF(G32="Deporte Extremo",[3]LISTAS!$B$35,IF(G32="Espectáculos",[3]LISTAS!$B$36,IF(G32="Moda",[3]LISTAS!$B$37,IF(G32="Filosofía de Vida",[3]LISTAS!$B$38,IF(G32="Futbol",[3]LISTAS!$B$39,IF(G32="Mommy",[3]LISTAS!$B$40,IF(G32="Skateboard",[3]LISTAS!$B$41,IF(G32="Viajes",[3]LISTAS!$B$42,0)))))))))))))))))))))))))</f>
        <v>18.002144999999999</v>
      </c>
      <c r="Z32" s="88">
        <f>IF(H32="Actor",[3]LISTAS!$B$18,IF(H32="Conductor de TV",[3]LISTAS!$B$19,IF(H32="Deportista",[3]LISTAS!$B$20,IF(H32="Estilo de Vida",[3]LISTAS!$B$21,IF(H32="Fitness",[3]LISTAS!$B$22,IF(H32="Fotógrafo",[3]LISTAS!$B$23,IF(H32="Futbolista",[3]LISTAS!$B$24,IF(H32="Gamer",[3]LISTAS!$B$25,IF(H32="Locutor",[3]LISTAS!$B$26,IF(H32="Mascota",[3]LISTAS!$B$27,IF(H32="Música",[3]LISTAS!$B$28,IF(H32="Periodista",[3]LISTAS!$B$29,IF(H32="Runner",[3]LISTAS!$B$30,IF(H32="Tecnología",[3]LISTAS!$B$31,IF(H32="Autos",[3]LISTAS!$B$32,IF(H32="Coach",[3]LISTAS!$B$33,IF(H32="Deporte",[3]LISTAS!$B$34,IF(H32="Deporte Extremo",[3]LISTAS!$B$35,IF(H32="Espectáculos",[3]LISTAS!$B$36,IF(H32="Moda",[3]LISTAS!$B$37,IF(H32="Filosofía de Vida",[3]LISTAS!$B$38,IF(H32="Futbol",[3]LISTAS!$B$39,IF(H32="Mommy",[3]LISTAS!$B$40,IF(H32="Skateboard",[3]LISTAS!$B$41,IF(H32="Viajes",[3]LISTAS!$B$42,0)))))))))))))))))))))))))</f>
        <v>11.610099999999999</v>
      </c>
      <c r="AA32" s="88">
        <f t="shared" si="1"/>
        <v>14.11623732904436</v>
      </c>
      <c r="AB32" s="88">
        <f t="shared" si="2"/>
        <v>18.002144999999999</v>
      </c>
      <c r="AC32" s="74">
        <f t="shared" si="7"/>
        <v>14.186104316177435</v>
      </c>
      <c r="AD32" s="74">
        <f t="shared" si="3"/>
        <v>15.705608632354869</v>
      </c>
      <c r="AE32" s="75">
        <f>IF(AND(AC32&gt;=[1]LISTAS!$E$30,AC32&lt;=[1]LISTAS!$F$30),[1]LISTAS!$G$30,IF(AND(AC32&gt;=[1]LISTAS!$E$29,AC32&lt;=[1]LISTAS!$F$29),[1]LISTAS!$G$29,IF(AND(AC32&gt;=[1]LISTAS!$E$28,AC32&lt;=[1]LISTAS!$F$28),[1]LISTAS!$G$28,IF(AND(AC32&gt;=[1]LISTAS!$E$27,AC32&lt;=[1]LISTAS!$F$27),[1]LISTAS!$G$27,IF(AND(AC32&gt;=[1]LISTAS!$E$26,AC32&lt;=[1]LISTAS!$F$26),[1]LISTAS!$G$26,0)))))</f>
        <v>0.9</v>
      </c>
      <c r="AF32" s="75" t="s">
        <v>127</v>
      </c>
      <c r="AG32" s="95">
        <f>IF(AND(W32&gt;=[3]LISTAS!$E$30,W32&lt;=[3]LISTAS!$F$30),[3]LISTAS!$G$30,IF(AND(W32&gt;=[3]LISTAS!$E$29,W32&lt;=[3]LISTAS!$F$29),[3]LISTAS!$G$29,IF(AND(W32&gt;=[3]LISTAS!$E$28,W32&lt;=[3]LISTAS!$F$28),[3]LISTAS!$G$28,IF(AND(W32&gt;=[3]LISTAS!$E$27,W32&lt;=[3]LISTAS!$F$27),[3]LISTAS!$G$27,IF(AND(W32&gt;=[3]LISTAS!$E$26,W32&lt;=[3]LISTAS!$F$26),[3]LISTAS!$G$26,0)))))</f>
        <v>0.9</v>
      </c>
      <c r="AH32" s="95" t="str">
        <f>IF(AND(W32&gt;=[3]LISTAS!$E$30,W32&lt;=[3]LISTAS!$F$30),[3]LISTAS!$D$30,IF(AND(W32&gt;=[3]LISTAS!$E$29,W32&lt;=[3]LISTAS!$F$29),[3]LISTAS!$D$29,IF(AND(W32&gt;=[3]LISTAS!$E$28,W32&lt;=[3]LISTAS!$F$28),[3]LISTAS!$D$28,IF(AND(W32&gt;=[3]LISTAS!$E$27,W32&lt;=[3]LISTAS!$F$27),[3]LISTAS!$D$27,IF(AND(W32&gt;=[3]LISTAS!$E$26,W32&lt;=[3]LISTAS!$F$26),[3]LISTAS!$D$26,0)))))</f>
        <v>B</v>
      </c>
      <c r="AI32" s="76" t="s">
        <v>127</v>
      </c>
      <c r="AJ32" s="76">
        <f>IF(AND(AD32&gt;=[1]LISTAS!$E$30,AD32&lt;=[1]LISTAS!$F$30),[1]LISTAS!$G$30,IF(AND(AD32&gt;=[1]LISTAS!$E$29,AD32&lt;=[1]LISTAS!$F$29),[1]LISTAS!$G$29,IF(AND(AD32&gt;=[1]LISTAS!$E$28,AD32&lt;=[1]LISTAS!$F$28),[1]LISTAS!$G$28,IF(AND(AD32&gt;=[1]LISTAS!$E$27,AD32&lt;=[1]LISTAS!$F$27),[1]LISTAS!$G$27,IF(AND(AD32&gt;=[1]LISTAS!$E$26,AD32&lt;=[1]LISTAS!$F$26),[1]LISTAS!$G$26,0)))))</f>
        <v>0.9</v>
      </c>
      <c r="AK32" s="76" t="str">
        <f>IF(AND(AD32&gt;=[1]LISTAS!$E$30,AD32&lt;=[1]LISTAS!$F$30),[1]LISTAS!$D$30,IF(AND(AD32&gt;=[1]LISTAS!$E$29,AD32&lt;=[1]LISTAS!$F$29),[1]LISTAS!$D$29,IF(AND(AD32&gt;=[1]LISTAS!$E$28,AD32&lt;=[1]LISTAS!$F$28),[1]LISTAS!$D$28,IF(AND(AD32&gt;=[1]LISTAS!$E$27,AD32&lt;=[1]LISTAS!$F$27),[1]LISTAS!$D$27,IF(AND(AD32&gt;=[1]LISTAS!$E$26,AD32&lt;=[1]LISTAS!$F$26),[1]LISTAS!$D$26,0)))))</f>
        <v>B</v>
      </c>
      <c r="AL32" s="77" t="str">
        <f t="shared" si="8"/>
        <v>SE MANTUVO</v>
      </c>
      <c r="AM32" s="78" t="s">
        <v>211</v>
      </c>
      <c r="AN32" s="78"/>
      <c r="AO32" s="79">
        <v>0.97</v>
      </c>
      <c r="AP32" s="79">
        <v>0.94</v>
      </c>
    </row>
    <row r="33" spans="1:42">
      <c r="A33" s="87" t="s">
        <v>253</v>
      </c>
      <c r="B33" s="88" t="s">
        <v>240</v>
      </c>
      <c r="C33" s="89" t="s">
        <v>255</v>
      </c>
      <c r="D33" s="90">
        <v>878000</v>
      </c>
      <c r="E33" s="91"/>
      <c r="F33" s="88" t="s">
        <v>172</v>
      </c>
      <c r="G33" s="88" t="s">
        <v>91</v>
      </c>
      <c r="H33" s="88"/>
      <c r="I33" s="69">
        <v>3</v>
      </c>
      <c r="J33" s="68">
        <v>0.40902018000000001</v>
      </c>
      <c r="K33" s="92">
        <v>3</v>
      </c>
      <c r="L33" s="66">
        <v>0.29372893999999999</v>
      </c>
      <c r="M33" s="92">
        <v>3</v>
      </c>
      <c r="N33" s="68">
        <v>0.41256705999999999</v>
      </c>
      <c r="O33" s="93">
        <v>2</v>
      </c>
      <c r="P33" s="66">
        <v>0.39974652518966203</v>
      </c>
      <c r="Q33" s="93">
        <v>2</v>
      </c>
      <c r="R33" s="68">
        <v>0.30875321</v>
      </c>
      <c r="S33" s="71">
        <f t="shared" si="4"/>
        <v>14.823815915189664</v>
      </c>
      <c r="T33" s="71">
        <v>1.823815915189662</v>
      </c>
      <c r="U33" s="88">
        <f t="shared" si="11"/>
        <v>14.515062705189663</v>
      </c>
      <c r="V33" s="71">
        <f t="shared" si="5"/>
        <v>12.620484084810338</v>
      </c>
      <c r="W33" s="88">
        <f>IF(F33="Actor",[3]LISTAS!$B$51,IF(F33="Actriz",[3]LISTAS!$B$52,IF(F33="Alpha Partner",[3]LISTAS!$B$53,IF(F33="Blogger",[3]LISTAS!$B$54,IF(F33="Conductor",[3]LISTAS!$B$55,IF(F33="Fotógrafo",[3]LISTAS!$B$56,IF(F33="Futbolista",[3]LISTAS!$B$57,IF(F33="Influencer",[3]LISTAS!$B$58,IF(F33="Locutor",[3]LISTAS!$B$59,IF(F33="Modelo",[3]LISTAS!$B$60,IF(F33="Músico",[3]LISTAS!$B$61,IF(F33="Periodista",[3]LISTAS!$B$62,IF(F33="Youtuber",[3]LISTAS!$B$63,0)))))))))))))</f>
        <v>14.4443</v>
      </c>
      <c r="X33" s="74">
        <f t="shared" si="6"/>
        <v>16.268115915189661</v>
      </c>
      <c r="Y33" s="88">
        <f>IF(G33="Actor",[3]LISTAS!$B$18,IF(G33="Conductor de TV",[3]LISTAS!$B$19,IF(G33="Deportista",[3]LISTAS!$B$20,IF(G33="Estilo de Vida",[3]LISTAS!$B$21,IF(G33="Fitness",[3]LISTAS!$B$22,IF(G33="Fotógrafo",[3]LISTAS!$B$23,IF(G33="Futbolista",[3]LISTAS!$B$24,IF(G33="Gamer",[3]LISTAS!$B$25,IF(G33="Locutor",[3]LISTAS!$B$26,IF(G33="Mascota",[3]LISTAS!$B$27,IF(G33="Música",[3]LISTAS!$B$28,IF(G33="Periodista",[3]LISTAS!$B$29,IF(G33="Runner",[3]LISTAS!$B$30,IF(G33="Tecnología",[3]LISTAS!$B$31,IF(G33="Autos",[3]LISTAS!$B$32,IF(G33="Coach",[3]LISTAS!$B$33,IF(G33="Deporte",[3]LISTAS!$B$34,IF(G33="Deporte Extremo",[3]LISTAS!$B$35,IF(G33="Espectáculos",[3]LISTAS!$B$36,IF(G33="Moda",[3]LISTAS!$B$37,IF(G33="Filosofía de Vida",[3]LISTAS!$B$38,IF(G33="Futbol",[3]LISTAS!$B$39,IF(G33="Mommy",[3]LISTAS!$B$40,IF(G33="Skateboard",[3]LISTAS!$B$41,IF(G33="Viajes",[3]LISTAS!$B$42,0)))))))))))))))))))))))))</f>
        <v>31.38721</v>
      </c>
      <c r="Z33" s="94">
        <f>IF(H33="Actor",[3]LISTAS!$B$18,IF(H33="Conductor de TV",[3]LISTAS!$B$19,IF(H33="Deportista",[3]LISTAS!$B$20,IF(H33="Estilo de Vida",[3]LISTAS!$B$21,IF(H33="Fitness",[3]LISTAS!$B$22,IF(H33="Fotógrafo",[3]LISTAS!$B$23,IF(H33="Futbolista",[3]LISTAS!$B$24,IF(H33="Gamer",[3]LISTAS!$B$25,IF(H33="Locutor",[3]LISTAS!$B$26,IF(H33="Mascota",[3]LISTAS!$B$27,IF(H33="Música",[3]LISTAS!$B$28,IF(H33="Periodista",[3]LISTAS!$B$29,IF(H33="Runner",[3]LISTAS!$B$30,IF(H33="Tecnología",[3]LISTAS!$B$31,IF(H33="Autos",[3]LISTAS!$B$32,IF(H33="Coach",[3]LISTAS!$B$33,IF(H33="Deporte",[3]LISTAS!$B$34,IF(H33="Deporte Extremo",[3]LISTAS!$B$35,IF(H33="Espectáculos",[3]LISTAS!$B$36,IF(H33="Moda",[3]LISTAS!$B$37,IF(H33="Filosofía de Vida",[3]LISTAS!$B$38,IF(H33="Futbol",[3]LISTAS!$B$39,IF(H33="Mommy",[3]LISTAS!$B$40,IF(H33="Skateboard",[3]LISTAS!$B$41,IF(H33="Viajes",[3]LISTAS!$B$42,0)))))))))))))))))))))))))</f>
        <v>0</v>
      </c>
      <c r="AA33" s="88">
        <f t="shared" si="1"/>
        <v>15.524906478797416</v>
      </c>
      <c r="AB33" s="88">
        <f t="shared" si="2"/>
        <v>31.38721</v>
      </c>
      <c r="AC33" s="74">
        <f t="shared" si="7"/>
        <v>16.268115915189661</v>
      </c>
      <c r="AD33" s="74">
        <f t="shared" si="3"/>
        <v>18.091931830379323</v>
      </c>
      <c r="AE33" s="75">
        <f>IF(AND(AC33&gt;=[1]LISTAS!$E$30,AC33&lt;=[1]LISTAS!$F$30),[1]LISTAS!$G$30,IF(AND(AC33&gt;=[1]LISTAS!$E$29,AC33&lt;=[1]LISTAS!$F$29),[1]LISTAS!$G$29,IF(AND(AC33&gt;=[1]LISTAS!$E$28,AC33&lt;=[1]LISTAS!$F$28),[1]LISTAS!$G$28,IF(AND(AC33&gt;=[1]LISTAS!$E$27,AC33&lt;=[1]LISTAS!$F$27),[1]LISTAS!$G$27,IF(AND(AC33&gt;=[1]LISTAS!$E$26,AC33&lt;=[1]LISTAS!$F$26),[1]LISTAS!$G$26,0)))))</f>
        <v>0.95</v>
      </c>
      <c r="AF33" s="75" t="s">
        <v>127</v>
      </c>
      <c r="AG33" s="95">
        <f>IF(AND(W33&gt;=[3]LISTAS!$E$30,W33&lt;=[3]LISTAS!$F$30),[3]LISTAS!$G$30,IF(AND(W33&gt;=[3]LISTAS!$E$29,W33&lt;=[3]LISTAS!$F$29),[3]LISTAS!$G$29,IF(AND(W33&gt;=[3]LISTAS!$E$28,W33&lt;=[3]LISTAS!$F$28),[3]LISTAS!$G$28,IF(AND(W33&gt;=[3]LISTAS!$E$27,W33&lt;=[3]LISTAS!$F$27),[3]LISTAS!$G$27,IF(AND(W33&gt;=[3]LISTAS!$E$26,W33&lt;=[3]LISTAS!$F$26),[3]LISTAS!$G$26,0)))))</f>
        <v>0.9</v>
      </c>
      <c r="AH33" s="95" t="str">
        <f>IF(AND(W33&gt;=[3]LISTAS!$E$30,W33&lt;=[3]LISTAS!$F$30),[3]LISTAS!$D$30,IF(AND(W33&gt;=[3]LISTAS!$E$29,W33&lt;=[3]LISTAS!$F$29),[3]LISTAS!$D$29,IF(AND(W33&gt;=[3]LISTAS!$E$28,W33&lt;=[3]LISTAS!$F$28),[3]LISTAS!$D$28,IF(AND(W33&gt;=[3]LISTAS!$E$27,W33&lt;=[3]LISTAS!$F$27),[3]LISTAS!$D$27,IF(AND(W33&gt;=[3]LISTAS!$E$26,W33&lt;=[3]LISTAS!$F$26),[3]LISTAS!$D$26,0)))))</f>
        <v>B</v>
      </c>
      <c r="AI33" s="76" t="s">
        <v>114</v>
      </c>
      <c r="AJ33" s="76">
        <f>IF(AND(AD33&gt;=[1]LISTAS!$E$30,AD33&lt;=[1]LISTAS!$F$30),[1]LISTAS!$G$30,IF(AND(AD33&gt;=[1]LISTAS!$E$29,AD33&lt;=[1]LISTAS!$F$29),[1]LISTAS!$G$29,IF(AND(AD33&gt;=[1]LISTAS!$E$28,AD33&lt;=[1]LISTAS!$F$28),[1]LISTAS!$G$28,IF(AND(AD33&gt;=[1]LISTAS!$E$27,AD33&lt;=[1]LISTAS!$F$27),[1]LISTAS!$G$27,IF(AND(AD33&gt;=[1]LISTAS!$E$26,AD33&lt;=[1]LISTAS!$F$26),[1]LISTAS!$G$26,0)))))</f>
        <v>0.95</v>
      </c>
      <c r="AK33" s="76" t="str">
        <f>IF(AND(AD33&gt;=[1]LISTAS!$E$30,AD33&lt;=[1]LISTAS!$F$30),[1]LISTAS!$D$30,IF(AND(AD33&gt;=[1]LISTAS!$E$29,AD33&lt;=[1]LISTAS!$F$29),[1]LISTAS!$D$29,IF(AND(AD33&gt;=[1]LISTAS!$E$28,AD33&lt;=[1]LISTAS!$F$28),[1]LISTAS!$D$28,IF(AND(AD33&gt;=[1]LISTAS!$E$27,AD33&lt;=[1]LISTAS!$F$27),[1]LISTAS!$D$27,IF(AND(AD33&gt;=[1]LISTAS!$E$26,AD33&lt;=[1]LISTAS!$F$26),[1]LISTAS!$D$26,0)))))</f>
        <v>A</v>
      </c>
      <c r="AL33" s="80" t="s">
        <v>213</v>
      </c>
      <c r="AM33" s="95" t="s">
        <v>256</v>
      </c>
      <c r="AN33" s="78"/>
      <c r="AO33" s="79">
        <v>0.97</v>
      </c>
      <c r="AP33" s="79">
        <v>0.94</v>
      </c>
    </row>
    <row r="34" spans="1:42">
      <c r="A34" s="87" t="s">
        <v>253</v>
      </c>
      <c r="B34" s="88" t="s">
        <v>209</v>
      </c>
      <c r="C34" s="89" t="s">
        <v>257</v>
      </c>
      <c r="D34" s="90">
        <v>698000</v>
      </c>
      <c r="E34" s="91">
        <v>3.5200000000000002E-2</v>
      </c>
      <c r="F34" s="102" t="s">
        <v>119</v>
      </c>
      <c r="G34" s="88" t="s">
        <v>152</v>
      </c>
      <c r="H34" s="88" t="s">
        <v>131</v>
      </c>
      <c r="I34" s="65">
        <v>0</v>
      </c>
      <c r="J34" s="68">
        <v>1.70609E-3</v>
      </c>
      <c r="K34" s="92">
        <v>3</v>
      </c>
      <c r="L34" s="66">
        <v>0.41829440000000001</v>
      </c>
      <c r="M34" s="96">
        <v>4</v>
      </c>
      <c r="N34" s="68">
        <v>0.44986688000000002</v>
      </c>
      <c r="O34" s="92">
        <v>3</v>
      </c>
      <c r="P34" s="66">
        <v>0.40387321008032601</v>
      </c>
      <c r="Q34" s="93">
        <v>2</v>
      </c>
      <c r="R34" s="68">
        <v>0.30002944999999998</v>
      </c>
      <c r="S34" s="71">
        <f t="shared" si="4"/>
        <v>13.573770030080325</v>
      </c>
      <c r="T34" s="71">
        <v>1.5737700300803261</v>
      </c>
      <c r="U34" s="88">
        <f t="shared" si="11"/>
        <v>13.273740580080325</v>
      </c>
      <c r="V34" s="71">
        <f t="shared" si="5"/>
        <v>-1.5737700300803261</v>
      </c>
      <c r="W34" s="88">
        <f>IF(F34="Actor",[3]LISTAS!$B$51,IF(F34="Actriz",[3]LISTAS!$B$52,IF(F34="Alpha Partner",[3]LISTAS!$B$53,IF(F34="Blogger",[3]LISTAS!$B$54,IF(F34="Conductor",[3]LISTAS!$B$55,IF(F34="Fotógrafo",[3]LISTAS!$B$56,IF(F34="Futbolista",[3]LISTAS!$B$57,IF(F34="Influencer",[3]LISTAS!$B$58,IF(F34="Locutor",[3]LISTAS!$B$59,IF(F34="Modelo",[3]LISTAS!$B$60,IF(F34="Músico",[3]LISTAS!$B$61,IF(F34="Periodista",[3]LISTAS!$B$62,IF(F34="Youtuber",[3]LISTAS!$B$63,0)))))))))))))</f>
        <v>0</v>
      </c>
      <c r="X34" s="74">
        <f t="shared" si="6"/>
        <v>1.5737700300803261</v>
      </c>
      <c r="Y34" s="88">
        <f>IF(G34="Actor",[3]LISTAS!$B$18,IF(G34="Conductor de TV",[3]LISTAS!$B$19,IF(G34="Deportista",[3]LISTAS!$B$20,IF(G34="Estilo de Vida",[3]LISTAS!$B$21,IF(G34="Fitness",[3]LISTAS!$B$22,IF(G34="Fotógrafo",[3]LISTAS!$B$23,IF(G34="Futbolista",[3]LISTAS!$B$24,IF(G34="Gamer",[3]LISTAS!$B$25,IF(G34="Locutor",[3]LISTAS!$B$26,IF(G34="Mascota",[3]LISTAS!$B$27,IF(G34="Música",[3]LISTAS!$B$28,IF(G34="Periodista",[3]LISTAS!$B$29,IF(G34="Runner",[3]LISTAS!$B$30,IF(G34="Tecnología",[3]LISTAS!$B$31,IF(G34="Autos",[3]LISTAS!$B$32,IF(G34="Coach",[3]LISTAS!$B$33,IF(G34="Deporte",[3]LISTAS!$B$34,IF(G34="Deporte Extremo",[3]LISTAS!$B$35,IF(G34="Espectáculos",[3]LISTAS!$B$36,IF(G34="Moda",[3]LISTAS!$B$37,IF(G34="Filosofía de Vida",[3]LISTAS!$B$38,IF(G34="Futbol",[3]LISTAS!$B$39,IF(G34="Mommy",[3]LISTAS!$B$40,IF(G34="Skateboard",[3]LISTAS!$B$41,IF(G34="Viajes",[3]LISTAS!$B$42,0)))))))))))))))))))))))))</f>
        <v>16.928100000000001</v>
      </c>
      <c r="Z34" s="88">
        <f>IF(H34="Actor",[3]LISTAS!$B$18,IF(H34="Conductor de TV",[3]LISTAS!$B$19,IF(H34="Deportista",[3]LISTAS!$B$20,IF(H34="Estilo de Vida",[3]LISTAS!$B$21,IF(H34="Fitness",[3]LISTAS!$B$22,IF(H34="Fotógrafo",[3]LISTAS!$B$23,IF(H34="Futbolista",[3]LISTAS!$B$24,IF(H34="Gamer",[3]LISTAS!$B$25,IF(H34="Locutor",[3]LISTAS!$B$26,IF(H34="Mascota",[3]LISTAS!$B$27,IF(H34="Música",[3]LISTAS!$B$28,IF(H34="Periodista",[3]LISTAS!$B$29,IF(H34="Runner",[3]LISTAS!$B$30,IF(H34="Tecnología",[3]LISTAS!$B$31,IF(H34="Autos",[3]LISTAS!$B$32,IF(H34="Coach",[3]LISTAS!$B$33,IF(H34="Deporte",[3]LISTAS!$B$34,IF(H34="Deporte Extremo",[3]LISTAS!$B$35,IF(H34="Espectáculos",[3]LISTAS!$B$36,IF(H34="Moda",[3]LISTAS!$B$37,IF(H34="Filosofía de Vida",[3]LISTAS!$B$38,IF(H34="Futbol",[3]LISTAS!$B$39,IF(H34="Mommy",[3]LISTAS!$B$40,IF(H34="Skateboard",[3]LISTAS!$B$41,IF(H34="Viajes",[3]LISTAS!$B$42,0)))))))))))))))))))))))))</f>
        <v>18.804566999999999</v>
      </c>
      <c r="AA34" s="88">
        <f t="shared" ref="AA34:AA65" si="12">AVERAGE(W34:Z34)</f>
        <v>9.3266092575200812</v>
      </c>
      <c r="AB34" s="88">
        <f t="shared" ref="AB34:AB65" si="13">MAX(W34:Z34)</f>
        <v>18.804566999999999</v>
      </c>
      <c r="AC34" s="74">
        <f t="shared" si="7"/>
        <v>1.5737700300803261</v>
      </c>
      <c r="AD34" s="74">
        <f t="shared" ref="AD34:AD65" si="14">AC34+T34</f>
        <v>3.1475400601606522</v>
      </c>
      <c r="AE34" s="75">
        <f>IF(AND(AC34&gt;=[1]LISTAS!$E$30,AC34&lt;=[1]LISTAS!$F$30),[1]LISTAS!$G$30,IF(AND(AC34&gt;=[1]LISTAS!$E$29,AC34&lt;=[1]LISTAS!$F$29),[1]LISTAS!$G$29,IF(AND(AC34&gt;=[1]LISTAS!$E$28,AC34&lt;=[1]LISTAS!$F$28),[1]LISTAS!$G$28,IF(AND(AC34&gt;=[1]LISTAS!$E$27,AC34&lt;=[1]LISTAS!$F$27),[1]LISTAS!$G$27,IF(AND(AC34&gt;=[1]LISTAS!$E$26,AC34&lt;=[1]LISTAS!$F$26),[1]LISTAS!$G$26,0)))))</f>
        <v>0.85</v>
      </c>
      <c r="AF34" s="82">
        <v>0</v>
      </c>
      <c r="AG34" s="95">
        <f>IF(AND(W34&gt;=[3]LISTAS!$E$30,W34&lt;=[3]LISTAS!$F$30),[3]LISTAS!$G$30,IF(AND(W34&gt;=[3]LISTAS!$E$29,W34&lt;=[3]LISTAS!$F$29),[3]LISTAS!$G$29,IF(AND(W34&gt;=[3]LISTAS!$E$28,W34&lt;=[3]LISTAS!$F$28),[3]LISTAS!$G$28,IF(AND(W34&gt;=[3]LISTAS!$E$27,W34&lt;=[3]LISTAS!$F$27),[3]LISTAS!$G$27,IF(AND(W34&gt;=[3]LISTAS!$E$26,W34&lt;=[3]LISTAS!$F$26),[3]LISTAS!$G$26,0)))))</f>
        <v>0</v>
      </c>
      <c r="AH34" s="95">
        <f>IF(AND(W34&gt;=[3]LISTAS!$E$30,W34&lt;=[3]LISTAS!$F$30),[3]LISTAS!$D$30,IF(AND(W34&gt;=[3]LISTAS!$E$29,W34&lt;=[3]LISTAS!$F$29),[3]LISTAS!$D$29,IF(AND(W34&gt;=[3]LISTAS!$E$28,W34&lt;=[3]LISTAS!$F$28),[3]LISTAS!$D$28,IF(AND(W34&gt;=[3]LISTAS!$E$27,W34&lt;=[3]LISTAS!$F$27),[3]LISTAS!$D$27,IF(AND(W34&gt;=[3]LISTAS!$E$26,W34&lt;=[3]LISTAS!$F$26),[3]LISTAS!$D$26,0)))))</f>
        <v>0</v>
      </c>
      <c r="AI34" s="76" t="s">
        <v>108</v>
      </c>
      <c r="AJ34" s="76">
        <f>IF(AND(AD34&gt;=[1]LISTAS!$E$30,AD34&lt;=[1]LISTAS!$F$30),[1]LISTAS!$G$30,IF(AND(AD34&gt;=[1]LISTAS!$E$29,AD34&lt;=[1]LISTAS!$F$29),[1]LISTAS!$G$29,IF(AND(AD34&gt;=[1]LISTAS!$E$28,AD34&lt;=[1]LISTAS!$F$28),[1]LISTAS!$G$28,IF(AND(AD34&gt;=[1]LISTAS!$E$27,AD34&lt;=[1]LISTAS!$F$27),[1]LISTAS!$G$27,IF(AND(AD34&gt;=[1]LISTAS!$E$26,AD34&lt;=[1]LISTAS!$F$26),[1]LISTAS!$G$26,0)))))</f>
        <v>0.85</v>
      </c>
      <c r="AK34" s="76" t="str">
        <f>IF(AND(AD34&gt;=[1]LISTAS!$E$30,AD34&lt;=[1]LISTAS!$F$30),[1]LISTAS!$D$30,IF(AND(AD34&gt;=[1]LISTAS!$E$29,AD34&lt;=[1]LISTAS!$F$29),[1]LISTAS!$D$29,IF(AND(AD34&gt;=[1]LISTAS!$E$28,AD34&lt;=[1]LISTAS!$F$28),[1]LISTAS!$D$28,IF(AND(AD34&gt;=[1]LISTAS!$E$27,AD34&lt;=[1]LISTAS!$F$27),[1]LISTAS!$D$27,IF(AND(AD34&gt;=[1]LISTAS!$E$26,AD34&lt;=[1]LISTAS!$F$26),[1]LISTAS!$D$26,0)))))</f>
        <v>C</v>
      </c>
      <c r="AL34" s="80" t="s">
        <v>213</v>
      </c>
      <c r="AM34" s="78" t="s">
        <v>211</v>
      </c>
      <c r="AN34" s="78" t="s">
        <v>335</v>
      </c>
      <c r="AO34" s="79">
        <v>0.97</v>
      </c>
      <c r="AP34" s="79">
        <v>0.94</v>
      </c>
    </row>
    <row r="35" spans="1:42">
      <c r="A35" s="87" t="s">
        <v>253</v>
      </c>
      <c r="B35" s="88" t="s">
        <v>209</v>
      </c>
      <c r="C35" s="89" t="s">
        <v>258</v>
      </c>
      <c r="D35" s="90">
        <v>71800</v>
      </c>
      <c r="E35" s="91"/>
      <c r="F35" s="88" t="s">
        <v>169</v>
      </c>
      <c r="G35" s="88" t="s">
        <v>142</v>
      </c>
      <c r="H35" s="88" t="s">
        <v>159</v>
      </c>
      <c r="I35" s="65">
        <v>0</v>
      </c>
      <c r="J35" s="68">
        <v>-0.10597877999999999</v>
      </c>
      <c r="K35" s="93">
        <v>2</v>
      </c>
      <c r="L35" s="66">
        <v>0.330218293</v>
      </c>
      <c r="M35" s="92">
        <v>3</v>
      </c>
      <c r="N35" s="68">
        <v>0.42521568999999998</v>
      </c>
      <c r="O35" s="93">
        <v>2</v>
      </c>
      <c r="P35" s="66">
        <v>0.41145425241038602</v>
      </c>
      <c r="Q35" s="100">
        <v>1</v>
      </c>
      <c r="R35" s="68">
        <v>0.27037462000000001</v>
      </c>
      <c r="S35" s="71">
        <f t="shared" si="4"/>
        <v>9.3312840754103874</v>
      </c>
      <c r="T35" s="71">
        <v>1.3312840754103861</v>
      </c>
      <c r="U35" s="88">
        <f t="shared" si="11"/>
        <v>9.0609094554103873</v>
      </c>
      <c r="V35" s="71">
        <f t="shared" si="5"/>
        <v>11.455215924589615</v>
      </c>
      <c r="W35" s="88">
        <f>IF(F35="Actor",[3]LISTAS!$B$51,IF(F35="Actriz",[3]LISTAS!$B$52,IF(F35="Alpha Partner",[3]LISTAS!$B$53,IF(F35="Blogger",[3]LISTAS!$B$54,IF(F35="Conductor",[3]LISTAS!$B$55,IF(F35="Fotógrafo",[3]LISTAS!$B$56,IF(F35="Futbolista",[3]LISTAS!$B$57,IF(F35="Influencer",[3]LISTAS!$B$58,IF(F35="Locutor",[3]LISTAS!$B$59,IF(F35="Modelo",[3]LISTAS!$B$60,IF(F35="Músico",[3]LISTAS!$B$61,IF(F35="Periodista",[3]LISTAS!$B$62,IF(F35="Youtuber",[3]LISTAS!$B$63,0)))))))))))))</f>
        <v>12.7865</v>
      </c>
      <c r="X35" s="74">
        <f t="shared" si="6"/>
        <v>14.117784075410386</v>
      </c>
      <c r="Y35" s="88">
        <f>IF(G35="Actor",[3]LISTAS!$B$18,IF(G35="Conductor de TV",[3]LISTAS!$B$19,IF(G35="Deportista",[3]LISTAS!$B$20,IF(G35="Estilo de Vida",[3]LISTAS!$B$21,IF(G35="Fitness",[3]LISTAS!$B$22,IF(G35="Fotógrafo",[3]LISTAS!$B$23,IF(G35="Futbolista",[3]LISTAS!$B$24,IF(G35="Gamer",[3]LISTAS!$B$25,IF(G35="Locutor",[3]LISTAS!$B$26,IF(G35="Mascota",[3]LISTAS!$B$27,IF(G35="Música",[3]LISTAS!$B$28,IF(G35="Periodista",[3]LISTAS!$B$29,IF(G35="Runner",[3]LISTAS!$B$30,IF(G35="Tecnología",[3]LISTAS!$B$31,IF(G35="Autos",[3]LISTAS!$B$32,IF(G35="Coach",[3]LISTAS!$B$33,IF(G35="Deporte",[3]LISTAS!$B$34,IF(G35="Deporte Extremo",[3]LISTAS!$B$35,IF(G35="Espectáculos",[3]LISTAS!$B$36,IF(G35="Moda",[3]LISTAS!$B$37,IF(G35="Filosofía de Vida",[3]LISTAS!$B$38,IF(G35="Futbol",[3]LISTAS!$B$39,IF(G35="Mommy",[3]LISTAS!$B$40,IF(G35="Skateboard",[3]LISTAS!$B$41,IF(G35="Viajes",[3]LISTAS!$B$42,0)))))))))))))))))))))))))</f>
        <v>18.344442999999998</v>
      </c>
      <c r="Z35" s="88">
        <f>IF(H35="Actor",[3]LISTAS!$B$18,IF(H35="Conductor de TV",[3]LISTAS!$B$19,IF(H35="Deportista",[3]LISTAS!$B$20,IF(H35="Estilo de Vida",[3]LISTAS!$B$21,IF(H35="Fitness",[3]LISTAS!$B$22,IF(H35="Fotógrafo",[3]LISTAS!$B$23,IF(H35="Futbolista",[3]LISTAS!$B$24,IF(H35="Gamer",[3]LISTAS!$B$25,IF(H35="Locutor",[3]LISTAS!$B$26,IF(H35="Mascota",[3]LISTAS!$B$27,IF(H35="Música",[3]LISTAS!$B$28,IF(H35="Periodista",[3]LISTAS!$B$29,IF(H35="Runner",[3]LISTAS!$B$30,IF(H35="Tecnología",[3]LISTAS!$B$31,IF(H35="Autos",[3]LISTAS!$B$32,IF(H35="Coach",[3]LISTAS!$B$33,IF(H35="Deporte",[3]LISTAS!$B$34,IF(H35="Deporte Extremo",[3]LISTAS!$B$35,IF(H35="Espectáculos",[3]LISTAS!$B$36,IF(H35="Moda",[3]LISTAS!$B$37,IF(H35="Filosofía de Vida",[3]LISTAS!$B$38,IF(H35="Futbol",[3]LISTAS!$B$39,IF(H35="Mommy",[3]LISTAS!$B$40,IF(H35="Skateboard",[3]LISTAS!$B$41,IF(H35="Viajes",[3]LISTAS!$B$42,0)))))))))))))))))))))))))</f>
        <v>11.610099999999999</v>
      </c>
      <c r="AA35" s="88">
        <f t="shared" si="12"/>
        <v>14.214706768852597</v>
      </c>
      <c r="AB35" s="88">
        <f t="shared" si="13"/>
        <v>18.344442999999998</v>
      </c>
      <c r="AC35" s="74">
        <f t="shared" si="7"/>
        <v>14.117784075410386</v>
      </c>
      <c r="AD35" s="74">
        <f t="shared" si="14"/>
        <v>15.449068150820771</v>
      </c>
      <c r="AE35" s="75">
        <f>IF(AND(AC35&gt;=[1]LISTAS!$E$30,AC35&lt;=[1]LISTAS!$F$30),[1]LISTAS!$G$30,IF(AND(AC35&gt;=[1]LISTAS!$E$29,AC35&lt;=[1]LISTAS!$F$29),[1]LISTAS!$G$29,IF(AND(AC35&gt;=[1]LISTAS!$E$28,AC35&lt;=[1]LISTAS!$F$28),[1]LISTAS!$G$28,IF(AND(AC35&gt;=[1]LISTAS!$E$27,AC35&lt;=[1]LISTAS!$F$27),[1]LISTAS!$G$27,IF(AND(AC35&gt;=[1]LISTAS!$E$26,AC35&lt;=[1]LISTAS!$F$26),[1]LISTAS!$G$26,0)))))</f>
        <v>0.9</v>
      </c>
      <c r="AF35" s="75" t="s">
        <v>127</v>
      </c>
      <c r="AG35" s="95">
        <f>IF(AND(W35&gt;=[3]LISTAS!$E$30,W35&lt;=[3]LISTAS!$F$30),[3]LISTAS!$G$30,IF(AND(W35&gt;=[3]LISTAS!$E$29,W35&lt;=[3]LISTAS!$F$29),[3]LISTAS!$G$29,IF(AND(W35&gt;=[3]LISTAS!$E$28,W35&lt;=[3]LISTAS!$F$28),[3]LISTAS!$G$28,IF(AND(W35&gt;=[3]LISTAS!$E$27,W35&lt;=[3]LISTAS!$F$27),[3]LISTAS!$G$27,IF(AND(W35&gt;=[3]LISTAS!$E$26,W35&lt;=[3]LISTAS!$F$26),[3]LISTAS!$G$26,0)))))</f>
        <v>0.9</v>
      </c>
      <c r="AH35" s="95" t="str">
        <f>IF(AND(W35&gt;=[3]LISTAS!$E$30,W35&lt;=[3]LISTAS!$F$30),[3]LISTAS!$D$30,IF(AND(W35&gt;=[3]LISTAS!$E$29,W35&lt;=[3]LISTAS!$F$29),[3]LISTAS!$D$29,IF(AND(W35&gt;=[3]LISTAS!$E$28,W35&lt;=[3]LISTAS!$F$28),[3]LISTAS!$D$28,IF(AND(W35&gt;=[3]LISTAS!$E$27,W35&lt;=[3]LISTAS!$F$27),[3]LISTAS!$D$27,IF(AND(W35&gt;=[3]LISTAS!$E$26,W35&lt;=[3]LISTAS!$F$26),[3]LISTAS!$D$26,0)))))</f>
        <v>B</v>
      </c>
      <c r="AI35" s="76" t="s">
        <v>108</v>
      </c>
      <c r="AJ35" s="76">
        <f>IF(AND(AD35&gt;=[1]LISTAS!$E$30,AD35&lt;=[1]LISTAS!$F$30),[1]LISTAS!$G$30,IF(AND(AD35&gt;=[1]LISTAS!$E$29,AD35&lt;=[1]LISTAS!$F$29),[1]LISTAS!$G$29,IF(AND(AD35&gt;=[1]LISTAS!$E$28,AD35&lt;=[1]LISTAS!$F$28),[1]LISTAS!$G$28,IF(AND(AD35&gt;=[1]LISTAS!$E$27,AD35&lt;=[1]LISTAS!$F$27),[1]LISTAS!$G$27,IF(AND(AD35&gt;=[1]LISTAS!$E$26,AD35&lt;=[1]LISTAS!$F$26),[1]LISTAS!$G$26,0)))))</f>
        <v>0.9</v>
      </c>
      <c r="AK35" s="76" t="str">
        <f>IF(AND(AD35&gt;=[1]LISTAS!$E$30,AD35&lt;=[1]LISTAS!$F$30),[1]LISTAS!$D$30,IF(AND(AD35&gt;=[1]LISTAS!$E$29,AD35&lt;=[1]LISTAS!$F$29),[1]LISTAS!$D$29,IF(AND(AD35&gt;=[1]LISTAS!$E$28,AD35&lt;=[1]LISTAS!$F$28),[1]LISTAS!$D$28,IF(AND(AD35&gt;=[1]LISTAS!$E$27,AD35&lt;=[1]LISTAS!$F$27),[1]LISTAS!$D$27,IF(AND(AD35&gt;=[1]LISTAS!$E$26,AD35&lt;=[1]LISTAS!$F$26),[1]LISTAS!$D$26,0)))))</f>
        <v>B</v>
      </c>
      <c r="AL35" s="80" t="s">
        <v>213</v>
      </c>
      <c r="AM35" s="78" t="s">
        <v>211</v>
      </c>
      <c r="AN35" s="78"/>
      <c r="AO35" s="79">
        <v>0.97</v>
      </c>
      <c r="AP35" s="79">
        <v>0.94</v>
      </c>
    </row>
    <row r="36" spans="1:42">
      <c r="A36" s="87" t="s">
        <v>253</v>
      </c>
      <c r="B36" s="88" t="s">
        <v>209</v>
      </c>
      <c r="C36" s="89" t="s">
        <v>259</v>
      </c>
      <c r="D36" s="90">
        <v>33900</v>
      </c>
      <c r="E36" s="91">
        <v>4.3299999999999998E-2</v>
      </c>
      <c r="F36" s="88" t="s">
        <v>143</v>
      </c>
      <c r="G36" s="88" t="s">
        <v>91</v>
      </c>
      <c r="H36" s="88" t="s">
        <v>162</v>
      </c>
      <c r="I36" s="81">
        <v>4</v>
      </c>
      <c r="J36" s="68">
        <v>0.49970713999999999</v>
      </c>
      <c r="K36" s="100">
        <v>1</v>
      </c>
      <c r="L36" s="66">
        <v>0.27017891999999999</v>
      </c>
      <c r="M36" s="92">
        <v>3</v>
      </c>
      <c r="N36" s="68">
        <v>0.41412353000000002</v>
      </c>
      <c r="O36" s="93">
        <v>2</v>
      </c>
      <c r="P36" s="66">
        <v>0.42148245752414798</v>
      </c>
      <c r="Q36" s="100">
        <v>1</v>
      </c>
      <c r="R36" s="68">
        <v>0.27393740999999999</v>
      </c>
      <c r="S36" s="71">
        <f t="shared" si="4"/>
        <v>12.879429457524148</v>
      </c>
      <c r="T36" s="71">
        <v>1.8794294575241481</v>
      </c>
      <c r="U36" s="88">
        <f t="shared" si="11"/>
        <v>12.605492047524148</v>
      </c>
      <c r="V36" s="71">
        <f t="shared" si="5"/>
        <v>14.187870542475851</v>
      </c>
      <c r="W36" s="88">
        <f>IF(F36="Actor",[3]LISTAS!$B$51,IF(F36="Actriz",[3]LISTAS!$B$52,IF(F36="Alpha Partner",[3]LISTAS!$B$53,IF(F36="Blogger",[3]LISTAS!$B$54,IF(F36="Conductor",[3]LISTAS!$B$55,IF(F36="Fotógrafo",[3]LISTAS!$B$56,IF(F36="Futbolista",[3]LISTAS!$B$57,IF(F36="Influencer",[3]LISTAS!$B$58,IF(F36="Locutor",[3]LISTAS!$B$59,IF(F36="Modelo",[3]LISTAS!$B$60,IF(F36="Músico",[3]LISTAS!$B$61,IF(F36="Periodista",[3]LISTAS!$B$62,IF(F36="Youtuber",[3]LISTAS!$B$63,0)))))))))))))</f>
        <v>16.067299999999999</v>
      </c>
      <c r="X36" s="74">
        <f t="shared" si="6"/>
        <v>17.946729457524146</v>
      </c>
      <c r="Y36" s="88">
        <f>IF(G36="Actor",[3]LISTAS!$B$18,IF(G36="Conductor de TV",[3]LISTAS!$B$19,IF(G36="Deportista",[3]LISTAS!$B$20,IF(G36="Estilo de Vida",[3]LISTAS!$B$21,IF(G36="Fitness",[3]LISTAS!$B$22,IF(G36="Fotógrafo",[3]LISTAS!$B$23,IF(G36="Futbolista",[3]LISTAS!$B$24,IF(G36="Gamer",[3]LISTAS!$B$25,IF(G36="Locutor",[3]LISTAS!$B$26,IF(G36="Mascota",[3]LISTAS!$B$27,IF(G36="Música",[3]LISTAS!$B$28,IF(G36="Periodista",[3]LISTAS!$B$29,IF(G36="Runner",[3]LISTAS!$B$30,IF(G36="Tecnología",[3]LISTAS!$B$31,IF(G36="Autos",[3]LISTAS!$B$32,IF(G36="Coach",[3]LISTAS!$B$33,IF(G36="Deporte",[3]LISTAS!$B$34,IF(G36="Deporte Extremo",[3]LISTAS!$B$35,IF(G36="Espectáculos",[3]LISTAS!$B$36,IF(G36="Moda",[3]LISTAS!$B$37,IF(G36="Filosofía de Vida",[3]LISTAS!$B$38,IF(G36="Futbol",[3]LISTAS!$B$39,IF(G36="Mommy",[3]LISTAS!$B$40,IF(G36="Skateboard",[3]LISTAS!$B$41,IF(G36="Viajes",[3]LISTAS!$B$42,0)))))))))))))))))))))))))</f>
        <v>31.38721</v>
      </c>
      <c r="Z36" s="94">
        <f>IF(H36="Actor",[3]LISTAS!$B$18,IF(H36="Conductor de TV",[3]LISTAS!$B$19,IF(H36="Deportista",[3]LISTAS!$B$20,IF(H36="Estilo de Vida",[3]LISTAS!$B$21,IF(H36="Fitness",[3]LISTAS!$B$22,IF(H36="Fotógrafo",[3]LISTAS!$B$23,IF(H36="Futbolista",[3]LISTAS!$B$24,IF(H36="Gamer",[3]LISTAS!$B$25,IF(H36="Locutor",[3]LISTAS!$B$26,IF(H36="Mascota",[3]LISTAS!$B$27,IF(H36="Música",[3]LISTAS!$B$28,IF(H36="Periodista",[3]LISTAS!$B$29,IF(H36="Runner",[3]LISTAS!$B$30,IF(H36="Tecnología",[3]LISTAS!$B$31,IF(H36="Autos",[3]LISTAS!$B$32,IF(H36="Coach",[3]LISTAS!$B$33,IF(H36="Deporte",[3]LISTAS!$B$34,IF(H36="Deporte Extremo",[3]LISTAS!$B$35,IF(H36="Espectáculos",[3]LISTAS!$B$36,IF(H36="Moda",[3]LISTAS!$B$37,IF(H36="Filosofía de Vida",[3]LISTAS!$B$38,IF(H36="Futbol",[3]LISTAS!$B$39,IF(H36="Mommy",[3]LISTAS!$B$40,IF(H36="Skateboard",[3]LISTAS!$B$41,IF(H36="Viajes",[3]LISTAS!$B$42,0)))))))))))))))))))))))))</f>
        <v>0</v>
      </c>
      <c r="AA36" s="88">
        <f t="shared" si="12"/>
        <v>16.350309864381035</v>
      </c>
      <c r="AB36" s="88">
        <f t="shared" si="13"/>
        <v>31.38721</v>
      </c>
      <c r="AC36" s="74">
        <f t="shared" si="7"/>
        <v>17.946729457524146</v>
      </c>
      <c r="AD36" s="74">
        <f t="shared" si="14"/>
        <v>19.826158915048293</v>
      </c>
      <c r="AE36" s="75">
        <f>IF(AND(AC36&gt;=[1]LISTAS!$E$30,AC36&lt;=[1]LISTAS!$F$30),[1]LISTAS!$G$30,IF(AND(AC36&gt;=[1]LISTAS!$E$29,AC36&lt;=[1]LISTAS!$F$29),[1]LISTAS!$G$29,IF(AND(AC36&gt;=[1]LISTAS!$E$28,AC36&lt;=[1]LISTAS!$F$28),[1]LISTAS!$G$28,IF(AND(AC36&gt;=[1]LISTAS!$E$27,AC36&lt;=[1]LISTAS!$F$27),[1]LISTAS!$G$27,IF(AND(AC36&gt;=[1]LISTAS!$E$26,AC36&lt;=[1]LISTAS!$F$26),[1]LISTAS!$G$26,0)))))</f>
        <v>0.95</v>
      </c>
      <c r="AF36" s="75" t="s">
        <v>108</v>
      </c>
      <c r="AG36" s="95">
        <f>IF(AND(W36&gt;=[3]LISTAS!$E$30,W36&lt;=[3]LISTAS!$F$30),[3]LISTAS!$G$30,IF(AND(W36&gt;=[3]LISTAS!$E$29,W36&lt;=[3]LISTAS!$F$29),[3]LISTAS!$G$29,IF(AND(W36&gt;=[3]LISTAS!$E$28,W36&lt;=[3]LISTAS!$F$28),[3]LISTAS!$G$28,IF(AND(W36&gt;=[3]LISTAS!$E$27,W36&lt;=[3]LISTAS!$F$27),[3]LISTAS!$G$27,IF(AND(W36&gt;=[3]LISTAS!$E$26,W36&lt;=[3]LISTAS!$F$26),[3]LISTAS!$G$26,0)))))</f>
        <v>0.95</v>
      </c>
      <c r="AH36" s="95" t="str">
        <f>IF(AND(W36&gt;=[3]LISTAS!$E$30,W36&lt;=[3]LISTAS!$F$30),[3]LISTAS!$D$30,IF(AND(W36&gt;=[3]LISTAS!$E$29,W36&lt;=[3]LISTAS!$F$29),[3]LISTAS!$D$29,IF(AND(W36&gt;=[3]LISTAS!$E$28,W36&lt;=[3]LISTAS!$F$28),[3]LISTAS!$D$28,IF(AND(W36&gt;=[3]LISTAS!$E$27,W36&lt;=[3]LISTAS!$F$27),[3]LISTAS!$D$27,IF(AND(W36&gt;=[3]LISTAS!$E$26,W36&lt;=[3]LISTAS!$F$26),[3]LISTAS!$D$26,0)))))</f>
        <v>A</v>
      </c>
      <c r="AI36" s="76" t="s">
        <v>114</v>
      </c>
      <c r="AJ36" s="76">
        <f>IF(AND(AD36&gt;=[1]LISTAS!$E$30,AD36&lt;=[1]LISTAS!$F$30),[1]LISTAS!$G$30,IF(AND(AD36&gt;=[1]LISTAS!$E$29,AD36&lt;=[1]LISTAS!$F$29),[1]LISTAS!$G$29,IF(AND(AD36&gt;=[1]LISTAS!$E$28,AD36&lt;=[1]LISTAS!$F$28),[1]LISTAS!$G$28,IF(AND(AD36&gt;=[1]LISTAS!$E$27,AD36&lt;=[1]LISTAS!$F$27),[1]LISTAS!$G$27,IF(AND(AD36&gt;=[1]LISTAS!$E$26,AD36&lt;=[1]LISTAS!$F$26),[1]LISTAS!$G$26,0)))))</f>
        <v>0.95</v>
      </c>
      <c r="AK36" s="76" t="str">
        <f>IF(AND(AD36&gt;=[1]LISTAS!$E$30,AD36&lt;=[1]LISTAS!$F$30),[1]LISTAS!$D$30,IF(AND(AD36&gt;=[1]LISTAS!$E$29,AD36&lt;=[1]LISTAS!$F$29),[1]LISTAS!$D$29,IF(AND(AD36&gt;=[1]LISTAS!$E$28,AD36&lt;=[1]LISTAS!$F$28),[1]LISTAS!$D$28,IF(AND(AD36&gt;=[1]LISTAS!$E$27,AD36&lt;=[1]LISTAS!$F$27),[1]LISTAS!$D$27,IF(AND(AD36&gt;=[1]LISTAS!$E$26,AD36&lt;=[1]LISTAS!$F$26),[1]LISTAS!$D$26,0)))))</f>
        <v>A</v>
      </c>
      <c r="AL36" s="80" t="s">
        <v>213</v>
      </c>
      <c r="AM36" s="78" t="s">
        <v>211</v>
      </c>
      <c r="AN36" s="78"/>
      <c r="AO36" s="79">
        <v>0.97</v>
      </c>
      <c r="AP36" s="79">
        <v>0.94</v>
      </c>
    </row>
    <row r="37" spans="1:42">
      <c r="A37" s="87" t="s">
        <v>253</v>
      </c>
      <c r="B37" s="88" t="s">
        <v>240</v>
      </c>
      <c r="C37" s="89" t="s">
        <v>260</v>
      </c>
      <c r="D37" s="90">
        <v>84900</v>
      </c>
      <c r="E37" s="91"/>
      <c r="F37" s="88" t="s">
        <v>172</v>
      </c>
      <c r="G37" s="88" t="s">
        <v>35</v>
      </c>
      <c r="H37" s="88" t="s">
        <v>162</v>
      </c>
      <c r="I37" s="86">
        <v>1</v>
      </c>
      <c r="J37" s="68">
        <v>0.23663967999999999</v>
      </c>
      <c r="K37" s="100">
        <v>1</v>
      </c>
      <c r="L37" s="66">
        <v>0.23981524000000001</v>
      </c>
      <c r="M37" s="92">
        <v>3</v>
      </c>
      <c r="N37" s="68">
        <v>0.40560784</v>
      </c>
      <c r="O37" s="93">
        <v>2</v>
      </c>
      <c r="P37" s="66">
        <v>0.40243419515654599</v>
      </c>
      <c r="Q37" s="96">
        <v>4</v>
      </c>
      <c r="R37" s="68">
        <v>0.45072132999999998</v>
      </c>
      <c r="S37" s="71">
        <f t="shared" si="4"/>
        <v>12.735218285156547</v>
      </c>
      <c r="T37" s="71">
        <v>1.7352182851565459</v>
      </c>
      <c r="U37" s="88">
        <f t="shared" si="11"/>
        <v>12.284496955156547</v>
      </c>
      <c r="V37" s="71">
        <f t="shared" si="5"/>
        <v>12.709081714843455</v>
      </c>
      <c r="W37" s="88">
        <f>IF(F37="Actor",[3]LISTAS!$B$51,IF(F37="Actriz",[3]LISTAS!$B$52,IF(F37="Alpha Partner",[3]LISTAS!$B$53,IF(F37="Blogger",[3]LISTAS!$B$54,IF(F37="Conductor",[3]LISTAS!$B$55,IF(F37="Fotógrafo",[3]LISTAS!$B$56,IF(F37="Futbolista",[3]LISTAS!$B$57,IF(F37="Influencer",[3]LISTAS!$B$58,IF(F37="Locutor",[3]LISTAS!$B$59,IF(F37="Modelo",[3]LISTAS!$B$60,IF(F37="Músico",[3]LISTAS!$B$61,IF(F37="Periodista",[3]LISTAS!$B$62,IF(F37="Youtuber",[3]LISTAS!$B$63,0)))))))))))))</f>
        <v>14.4443</v>
      </c>
      <c r="X37" s="74">
        <f t="shared" si="6"/>
        <v>16.179518285156547</v>
      </c>
      <c r="Y37" s="88">
        <f>IF(G37="Actor",[3]LISTAS!$B$18,IF(G37="Conductor de TV",[3]LISTAS!$B$19,IF(G37="Deportista",[3]LISTAS!$B$20,IF(G37="Estilo de Vida",[3]LISTAS!$B$21,IF(G37="Fitness",[3]LISTAS!$B$22,IF(G37="Fotógrafo",[3]LISTAS!$B$23,IF(G37="Futbolista",[3]LISTAS!$B$24,IF(G37="Gamer",[3]LISTAS!$B$25,IF(G37="Locutor",[3]LISTAS!$B$26,IF(G37="Mascota",[3]LISTAS!$B$27,IF(G37="Música",[3]LISTAS!$B$28,IF(G37="Periodista",[3]LISTAS!$B$29,IF(G37="Runner",[3]LISTAS!$B$30,IF(G37="Tecnología",[3]LISTAS!$B$31,IF(G37="Autos",[3]LISTAS!$B$32,IF(G37="Coach",[3]LISTAS!$B$33,IF(G37="Deporte",[3]LISTAS!$B$34,IF(G37="Deporte Extremo",[3]LISTAS!$B$35,IF(G37="Espectáculos",[3]LISTAS!$B$36,IF(G37="Moda",[3]LISTAS!$B$37,IF(G37="Filosofía de Vida",[3]LISTAS!$B$38,IF(G37="Futbol",[3]LISTAS!$B$39,IF(G37="Mommy",[3]LISTAS!$B$40,IF(G37="Skateboard",[3]LISTAS!$B$41,IF(G37="Viajes",[3]LISTAS!$B$42,0)))))))))))))))))))))))))</f>
        <v>18.283609999999999</v>
      </c>
      <c r="Z37" s="94">
        <f>IF(H37="Actor",[3]LISTAS!$B$18,IF(H37="Conductor de TV",[3]LISTAS!$B$19,IF(H37="Deportista",[3]LISTAS!$B$20,IF(H37="Estilo de Vida",[3]LISTAS!$B$21,IF(H37="Fitness",[3]LISTAS!$B$22,IF(H37="Fotógrafo",[3]LISTAS!$B$23,IF(H37="Futbolista",[3]LISTAS!$B$24,IF(H37="Gamer",[3]LISTAS!$B$25,IF(H37="Locutor",[3]LISTAS!$B$26,IF(H37="Mascota",[3]LISTAS!$B$27,IF(H37="Música",[3]LISTAS!$B$28,IF(H37="Periodista",[3]LISTAS!$B$29,IF(H37="Runner",[3]LISTAS!$B$30,IF(H37="Tecnología",[3]LISTAS!$B$31,IF(H37="Autos",[3]LISTAS!$B$32,IF(H37="Coach",[3]LISTAS!$B$33,IF(H37="Deporte",[3]LISTAS!$B$34,IF(H37="Deporte Extremo",[3]LISTAS!$B$35,IF(H37="Espectáculos",[3]LISTAS!$B$36,IF(H37="Moda",[3]LISTAS!$B$37,IF(H37="Filosofía de Vida",[3]LISTAS!$B$38,IF(H37="Futbol",[3]LISTAS!$B$39,IF(H37="Mommy",[3]LISTAS!$B$40,IF(H37="Skateboard",[3]LISTAS!$B$41,IF(H37="Viajes",[3]LISTAS!$B$42,0)))))))))))))))))))))))))</f>
        <v>0</v>
      </c>
      <c r="AA37" s="88">
        <f t="shared" si="12"/>
        <v>12.226857071289135</v>
      </c>
      <c r="AB37" s="88">
        <f t="shared" si="13"/>
        <v>18.283609999999999</v>
      </c>
      <c r="AC37" s="74">
        <f t="shared" si="7"/>
        <v>16.179518285156547</v>
      </c>
      <c r="AD37" s="74">
        <f t="shared" si="14"/>
        <v>17.914736570313092</v>
      </c>
      <c r="AE37" s="75">
        <f>IF(AND(AC37&gt;=[1]LISTAS!$E$30,AC37&lt;=[1]LISTAS!$F$30),[1]LISTAS!$G$30,IF(AND(AC37&gt;=[1]LISTAS!$E$29,AC37&lt;=[1]LISTAS!$F$29),[1]LISTAS!$G$29,IF(AND(AC37&gt;=[1]LISTAS!$E$28,AC37&lt;=[1]LISTAS!$F$28),[1]LISTAS!$G$28,IF(AND(AC37&gt;=[1]LISTAS!$E$27,AC37&lt;=[1]LISTAS!$F$27),[1]LISTAS!$G$27,IF(AND(AC37&gt;=[1]LISTAS!$E$26,AC37&lt;=[1]LISTAS!$F$26),[1]LISTAS!$G$26,0)))))</f>
        <v>0.95</v>
      </c>
      <c r="AF37" s="75" t="s">
        <v>127</v>
      </c>
      <c r="AG37" s="95">
        <f>IF(AND(W37&gt;=[3]LISTAS!$E$30,W37&lt;=[3]LISTAS!$F$30),[3]LISTAS!$G$30,IF(AND(W37&gt;=[3]LISTAS!$E$29,W37&lt;=[3]LISTAS!$F$29),[3]LISTAS!$G$29,IF(AND(W37&gt;=[3]LISTAS!$E$28,W37&lt;=[3]LISTAS!$F$28),[3]LISTAS!$G$28,IF(AND(W37&gt;=[3]LISTAS!$E$27,W37&lt;=[3]LISTAS!$F$27),[3]LISTAS!$G$27,IF(AND(W37&gt;=[3]LISTAS!$E$26,W37&lt;=[3]LISTAS!$F$26),[3]LISTAS!$G$26,0)))))</f>
        <v>0.9</v>
      </c>
      <c r="AH37" s="95" t="str">
        <f>IF(AND(W37&gt;=[3]LISTAS!$E$30,W37&lt;=[3]LISTAS!$F$30),[3]LISTAS!$D$30,IF(AND(W37&gt;=[3]LISTAS!$E$29,W37&lt;=[3]LISTAS!$F$29),[3]LISTAS!$D$29,IF(AND(W37&gt;=[3]LISTAS!$E$28,W37&lt;=[3]LISTAS!$F$28),[3]LISTAS!$D$28,IF(AND(W37&gt;=[3]LISTAS!$E$27,W37&lt;=[3]LISTAS!$F$27),[3]LISTAS!$D$27,IF(AND(W37&gt;=[3]LISTAS!$E$26,W37&lt;=[3]LISTAS!$F$26),[3]LISTAS!$D$26,0)))))</f>
        <v>B</v>
      </c>
      <c r="AI37" s="76" t="s">
        <v>114</v>
      </c>
      <c r="AJ37" s="76">
        <f>IF(AND(AD37&gt;=[1]LISTAS!$E$30,AD37&lt;=[1]LISTAS!$F$30),[1]LISTAS!$G$30,IF(AND(AD37&gt;=[1]LISTAS!$E$29,AD37&lt;=[1]LISTAS!$F$29),[1]LISTAS!$G$29,IF(AND(AD37&gt;=[1]LISTAS!$E$28,AD37&lt;=[1]LISTAS!$F$28),[1]LISTAS!$G$28,IF(AND(AD37&gt;=[1]LISTAS!$E$27,AD37&lt;=[1]LISTAS!$F$27),[1]LISTAS!$G$27,IF(AND(AD37&gt;=[1]LISTAS!$E$26,AD37&lt;=[1]LISTAS!$F$26),[1]LISTAS!$G$26,0)))))</f>
        <v>0.95</v>
      </c>
      <c r="AK37" s="76" t="str">
        <f>IF(AND(AD37&gt;=[1]LISTAS!$E$30,AD37&lt;=[1]LISTAS!$F$30),[1]LISTAS!$D$30,IF(AND(AD37&gt;=[1]LISTAS!$E$29,AD37&lt;=[1]LISTAS!$F$29),[1]LISTAS!$D$29,IF(AND(AD37&gt;=[1]LISTAS!$E$28,AD37&lt;=[1]LISTAS!$F$28),[1]LISTAS!$D$28,IF(AND(AD37&gt;=[1]LISTAS!$E$27,AD37&lt;=[1]LISTAS!$F$27),[1]LISTAS!$D$27,IF(AND(AD37&gt;=[1]LISTAS!$E$26,AD37&lt;=[1]LISTAS!$F$26),[1]LISTAS!$D$26,0)))))</f>
        <v>A</v>
      </c>
      <c r="AL37" s="80" t="s">
        <v>213</v>
      </c>
      <c r="AM37" s="78" t="s">
        <v>211</v>
      </c>
      <c r="AN37" s="78"/>
      <c r="AO37" s="79">
        <v>0.97</v>
      </c>
      <c r="AP37" s="79">
        <v>0.94</v>
      </c>
    </row>
    <row r="38" spans="1:42">
      <c r="A38" s="87" t="s">
        <v>253</v>
      </c>
      <c r="B38" s="88" t="s">
        <v>240</v>
      </c>
      <c r="C38" s="89" t="s">
        <v>261</v>
      </c>
      <c r="D38" s="90">
        <v>1180000</v>
      </c>
      <c r="E38" s="103" t="s">
        <v>262</v>
      </c>
      <c r="F38" s="88" t="s">
        <v>172</v>
      </c>
      <c r="G38" s="88" t="s">
        <v>91</v>
      </c>
      <c r="H38" s="88" t="s">
        <v>162</v>
      </c>
      <c r="I38" s="69">
        <v>3</v>
      </c>
      <c r="J38" s="68">
        <v>0.41385713000000002</v>
      </c>
      <c r="K38" s="92">
        <v>3</v>
      </c>
      <c r="L38" s="66">
        <v>0.40009383999999998</v>
      </c>
      <c r="M38" s="92">
        <v>3</v>
      </c>
      <c r="N38" s="68">
        <v>0.40333332999999999</v>
      </c>
      <c r="O38" s="93">
        <v>2</v>
      </c>
      <c r="P38" s="66">
        <v>0.40653202997193</v>
      </c>
      <c r="Q38" s="92">
        <v>3</v>
      </c>
      <c r="R38" s="68">
        <v>0.42245390999999999</v>
      </c>
      <c r="S38" s="71">
        <f t="shared" si="4"/>
        <v>16.046270239971932</v>
      </c>
      <c r="T38" s="71">
        <v>2.0462702399719301</v>
      </c>
      <c r="U38" s="88">
        <f t="shared" si="11"/>
        <v>15.62381632997193</v>
      </c>
      <c r="V38" s="71">
        <f t="shared" si="5"/>
        <v>12.39802976002807</v>
      </c>
      <c r="W38" s="88">
        <f>IF(F38="Actor",[3]LISTAS!$B$51,IF(F38="Actriz",[3]LISTAS!$B$52,IF(F38="Alpha Partner",[3]LISTAS!$B$53,IF(F38="Blogger",[3]LISTAS!$B$54,IF(F38="Conductor",[3]LISTAS!$B$55,IF(F38="Fotógrafo",[3]LISTAS!$B$56,IF(F38="Futbolista",[3]LISTAS!$B$57,IF(F38="Influencer",[3]LISTAS!$B$58,IF(F38="Locutor",[3]LISTAS!$B$59,IF(F38="Modelo",[3]LISTAS!$B$60,IF(F38="Músico",[3]LISTAS!$B$61,IF(F38="Periodista",[3]LISTAS!$B$62,IF(F38="Youtuber",[3]LISTAS!$B$63,0)))))))))))))</f>
        <v>14.4443</v>
      </c>
      <c r="X38" s="74">
        <f t="shared" si="6"/>
        <v>16.49057023997193</v>
      </c>
      <c r="Y38" s="88">
        <f>IF(G38="Actor",[3]LISTAS!$B$18,IF(G38="Conductor de TV",[3]LISTAS!$B$19,IF(G38="Deportista",[3]LISTAS!$B$20,IF(G38="Estilo de Vida",[3]LISTAS!$B$21,IF(G38="Fitness",[3]LISTAS!$B$22,IF(G38="Fotógrafo",[3]LISTAS!$B$23,IF(G38="Futbolista",[3]LISTAS!$B$24,IF(G38="Gamer",[3]LISTAS!$B$25,IF(G38="Locutor",[3]LISTAS!$B$26,IF(G38="Mascota",[3]LISTAS!$B$27,IF(G38="Música",[3]LISTAS!$B$28,IF(G38="Periodista",[3]LISTAS!$B$29,IF(G38="Runner",[3]LISTAS!$B$30,IF(G38="Tecnología",[3]LISTAS!$B$31,IF(G38="Autos",[3]LISTAS!$B$32,IF(G38="Coach",[3]LISTAS!$B$33,IF(G38="Deporte",[3]LISTAS!$B$34,IF(G38="Deporte Extremo",[3]LISTAS!$B$35,IF(G38="Espectáculos",[3]LISTAS!$B$36,IF(G38="Moda",[3]LISTAS!$B$37,IF(G38="Filosofía de Vida",[3]LISTAS!$B$38,IF(G38="Futbol",[3]LISTAS!$B$39,IF(G38="Mommy",[3]LISTAS!$B$40,IF(G38="Skateboard",[3]LISTAS!$B$41,IF(G38="Viajes",[3]LISTAS!$B$42,0)))))))))))))))))))))))))</f>
        <v>31.38721</v>
      </c>
      <c r="Z38" s="94">
        <f>IF(H38="Actor",[3]LISTAS!$B$18,IF(H38="Conductor de TV",[3]LISTAS!$B$19,IF(H38="Deportista",[3]LISTAS!$B$20,IF(H38="Estilo de Vida",[3]LISTAS!$B$21,IF(H38="Fitness",[3]LISTAS!$B$22,IF(H38="Fotógrafo",[3]LISTAS!$B$23,IF(H38="Futbolista",[3]LISTAS!$B$24,IF(H38="Gamer",[3]LISTAS!$B$25,IF(H38="Locutor",[3]LISTAS!$B$26,IF(H38="Mascota",[3]LISTAS!$B$27,IF(H38="Música",[3]LISTAS!$B$28,IF(H38="Periodista",[3]LISTAS!$B$29,IF(H38="Runner",[3]LISTAS!$B$30,IF(H38="Tecnología",[3]LISTAS!$B$31,IF(H38="Autos",[3]LISTAS!$B$32,IF(H38="Coach",[3]LISTAS!$B$33,IF(H38="Deporte",[3]LISTAS!$B$34,IF(H38="Deporte Extremo",[3]LISTAS!$B$35,IF(H38="Espectáculos",[3]LISTAS!$B$36,IF(H38="Moda",[3]LISTAS!$B$37,IF(H38="Filosofía de Vida",[3]LISTAS!$B$38,IF(H38="Futbol",[3]LISTAS!$B$39,IF(H38="Mommy",[3]LISTAS!$B$40,IF(H38="Skateboard",[3]LISTAS!$B$41,IF(H38="Viajes",[3]LISTAS!$B$42,0)))))))))))))))))))))))))</f>
        <v>0</v>
      </c>
      <c r="AA38" s="88">
        <f t="shared" si="12"/>
        <v>15.580520059992981</v>
      </c>
      <c r="AB38" s="88">
        <f t="shared" si="13"/>
        <v>31.38721</v>
      </c>
      <c r="AC38" s="74">
        <f t="shared" si="7"/>
        <v>16.49057023997193</v>
      </c>
      <c r="AD38" s="74">
        <f t="shared" si="14"/>
        <v>18.536840479943862</v>
      </c>
      <c r="AE38" s="75">
        <f>IF(AND(AC38&gt;=[1]LISTAS!$E$30,AC38&lt;=[1]LISTAS!$F$30),[1]LISTAS!$G$30,IF(AND(AC38&gt;=[1]LISTAS!$E$29,AC38&lt;=[1]LISTAS!$F$29),[1]LISTAS!$G$29,IF(AND(AC38&gt;=[1]LISTAS!$E$28,AC38&lt;=[1]LISTAS!$F$28),[1]LISTAS!$G$28,IF(AND(AC38&gt;=[1]LISTAS!$E$27,AC38&lt;=[1]LISTAS!$F$27),[1]LISTAS!$G$27,IF(AND(AC38&gt;=[1]LISTAS!$E$26,AC38&lt;=[1]LISTAS!$F$26),[1]LISTAS!$G$26,0)))))</f>
        <v>0.95</v>
      </c>
      <c r="AF38" s="75" t="s">
        <v>127</v>
      </c>
      <c r="AG38" s="95">
        <f>IF(AND(W38&gt;=[3]LISTAS!$E$30,W38&lt;=[3]LISTAS!$F$30),[3]LISTAS!$G$30,IF(AND(W38&gt;=[3]LISTAS!$E$29,W38&lt;=[3]LISTAS!$F$29),[3]LISTAS!$G$29,IF(AND(W38&gt;=[3]LISTAS!$E$28,W38&lt;=[3]LISTAS!$F$28),[3]LISTAS!$G$28,IF(AND(W38&gt;=[3]LISTAS!$E$27,W38&lt;=[3]LISTAS!$F$27),[3]LISTAS!$G$27,IF(AND(W38&gt;=[3]LISTAS!$E$26,W38&lt;=[3]LISTAS!$F$26),[3]LISTAS!$G$26,0)))))</f>
        <v>0.9</v>
      </c>
      <c r="AH38" s="95" t="str">
        <f>IF(AND(W38&gt;=[3]LISTAS!$E$30,W38&lt;=[3]LISTAS!$F$30),[3]LISTAS!$D$30,IF(AND(W38&gt;=[3]LISTAS!$E$29,W38&lt;=[3]LISTAS!$F$29),[3]LISTAS!$D$29,IF(AND(W38&gt;=[3]LISTAS!$E$28,W38&lt;=[3]LISTAS!$F$28),[3]LISTAS!$D$28,IF(AND(W38&gt;=[3]LISTAS!$E$27,W38&lt;=[3]LISTAS!$F$27),[3]LISTAS!$D$27,IF(AND(W38&gt;=[3]LISTAS!$E$26,W38&lt;=[3]LISTAS!$F$26),[3]LISTAS!$D$26,0)))))</f>
        <v>B</v>
      </c>
      <c r="AI38" s="76" t="s">
        <v>114</v>
      </c>
      <c r="AJ38" s="76">
        <f>IF(AND(AD38&gt;=[1]LISTAS!$E$30,AD38&lt;=[1]LISTAS!$F$30),[1]LISTAS!$G$30,IF(AND(AD38&gt;=[1]LISTAS!$E$29,AD38&lt;=[1]LISTAS!$F$29),[1]LISTAS!$G$29,IF(AND(AD38&gt;=[1]LISTAS!$E$28,AD38&lt;=[1]LISTAS!$F$28),[1]LISTAS!$G$28,IF(AND(AD38&gt;=[1]LISTAS!$E$27,AD38&lt;=[1]LISTAS!$F$27),[1]LISTAS!$G$27,IF(AND(AD38&gt;=[1]LISTAS!$E$26,AD38&lt;=[1]LISTAS!$F$26),[1]LISTAS!$G$26,0)))))</f>
        <v>0.95</v>
      </c>
      <c r="AK38" s="76" t="str">
        <f>IF(AND(AD38&gt;=[1]LISTAS!$E$30,AD38&lt;=[1]LISTAS!$F$30),[1]LISTAS!$D$30,IF(AND(AD38&gt;=[1]LISTAS!$E$29,AD38&lt;=[1]LISTAS!$F$29),[1]LISTAS!$D$29,IF(AND(AD38&gt;=[1]LISTAS!$E$28,AD38&lt;=[1]LISTAS!$F$28),[1]LISTAS!$D$28,IF(AND(AD38&gt;=[1]LISTAS!$E$27,AD38&lt;=[1]LISTAS!$F$27),[1]LISTAS!$D$27,IF(AND(AD38&gt;=[1]LISTAS!$E$26,AD38&lt;=[1]LISTAS!$F$26),[1]LISTAS!$D$26,0)))))</f>
        <v>A</v>
      </c>
      <c r="AL38" s="80" t="s">
        <v>213</v>
      </c>
      <c r="AM38" s="95" t="s">
        <v>256</v>
      </c>
      <c r="AN38" s="78"/>
      <c r="AO38" s="79">
        <v>0.97</v>
      </c>
      <c r="AP38" s="79">
        <v>0.94</v>
      </c>
    </row>
    <row r="39" spans="1:42">
      <c r="A39" s="87" t="s">
        <v>253</v>
      </c>
      <c r="B39" s="88" t="s">
        <v>209</v>
      </c>
      <c r="C39" s="89" t="s">
        <v>263</v>
      </c>
      <c r="D39" s="90">
        <v>223000</v>
      </c>
      <c r="E39" s="91">
        <v>3.0200000000000001E-2</v>
      </c>
      <c r="F39" s="102" t="s">
        <v>119</v>
      </c>
      <c r="G39" s="88" t="s">
        <v>152</v>
      </c>
      <c r="H39" s="88" t="s">
        <v>131</v>
      </c>
      <c r="I39" s="65">
        <v>0</v>
      </c>
      <c r="J39" s="68">
        <v>-0.11132591999999999</v>
      </c>
      <c r="K39" s="101">
        <v>0</v>
      </c>
      <c r="L39" s="66">
        <v>1.93801E-3</v>
      </c>
      <c r="M39" s="96">
        <v>4</v>
      </c>
      <c r="N39" s="68">
        <v>0.50002714000000004</v>
      </c>
      <c r="O39" s="92">
        <v>3</v>
      </c>
      <c r="P39" s="66">
        <v>0.44459365362783698</v>
      </c>
      <c r="Q39" s="93">
        <v>2</v>
      </c>
      <c r="R39" s="68">
        <v>0.30211841</v>
      </c>
      <c r="S39" s="71">
        <f t="shared" si="4"/>
        <v>10.137351293627837</v>
      </c>
      <c r="T39" s="71">
        <v>1.1373512936278372</v>
      </c>
      <c r="U39" s="88">
        <f t="shared" si="11"/>
        <v>9.8352328836278371</v>
      </c>
      <c r="V39" s="71">
        <f t="shared" si="5"/>
        <v>-1.1373512936278372</v>
      </c>
      <c r="W39" s="88">
        <f>IF(F39="Actor",[3]LISTAS!$B$51,IF(F39="Actriz",[3]LISTAS!$B$52,IF(F39="Alpha Partner",[3]LISTAS!$B$53,IF(F39="Blogger",[3]LISTAS!$B$54,IF(F39="Conductor",[3]LISTAS!$B$55,IF(F39="Fotógrafo",[3]LISTAS!$B$56,IF(F39="Futbolista",[3]LISTAS!$B$57,IF(F39="Influencer",[3]LISTAS!$B$58,IF(F39="Locutor",[3]LISTAS!$B$59,IF(F39="Modelo",[3]LISTAS!$B$60,IF(F39="Músico",[3]LISTAS!$B$61,IF(F39="Periodista",[3]LISTAS!$B$62,IF(F39="Youtuber",[3]LISTAS!$B$63,0)))))))))))))</f>
        <v>0</v>
      </c>
      <c r="X39" s="74">
        <f t="shared" si="6"/>
        <v>1.1373512936278372</v>
      </c>
      <c r="Y39" s="88">
        <f>IF(G39="Actor",[3]LISTAS!$B$18,IF(G39="Conductor de TV",[3]LISTAS!$B$19,IF(G39="Deportista",[3]LISTAS!$B$20,IF(G39="Estilo de Vida",[3]LISTAS!$B$21,IF(G39="Fitness",[3]LISTAS!$B$22,IF(G39="Fotógrafo",[3]LISTAS!$B$23,IF(G39="Futbolista",[3]LISTAS!$B$24,IF(G39="Gamer",[3]LISTAS!$B$25,IF(G39="Locutor",[3]LISTAS!$B$26,IF(G39="Mascota",[3]LISTAS!$B$27,IF(G39="Música",[3]LISTAS!$B$28,IF(G39="Periodista",[3]LISTAS!$B$29,IF(G39="Runner",[3]LISTAS!$B$30,IF(G39="Tecnología",[3]LISTAS!$B$31,IF(G39="Autos",[3]LISTAS!$B$32,IF(G39="Coach",[3]LISTAS!$B$33,IF(G39="Deporte",[3]LISTAS!$B$34,IF(G39="Deporte Extremo",[3]LISTAS!$B$35,IF(G39="Espectáculos",[3]LISTAS!$B$36,IF(G39="Moda",[3]LISTAS!$B$37,IF(G39="Filosofía de Vida",[3]LISTAS!$B$38,IF(G39="Futbol",[3]LISTAS!$B$39,IF(G39="Mommy",[3]LISTAS!$B$40,IF(G39="Skateboard",[3]LISTAS!$B$41,IF(G39="Viajes",[3]LISTAS!$B$42,0)))))))))))))))))))))))))</f>
        <v>16.928100000000001</v>
      </c>
      <c r="Z39" s="88">
        <f>IF(H39="Actor",[3]LISTAS!$B$18,IF(H39="Conductor de TV",[3]LISTAS!$B$19,IF(H39="Deportista",[3]LISTAS!$B$20,IF(H39="Estilo de Vida",[3]LISTAS!$B$21,IF(H39="Fitness",[3]LISTAS!$B$22,IF(H39="Fotógrafo",[3]LISTAS!$B$23,IF(H39="Futbolista",[3]LISTAS!$B$24,IF(H39="Gamer",[3]LISTAS!$B$25,IF(H39="Locutor",[3]LISTAS!$B$26,IF(H39="Mascota",[3]LISTAS!$B$27,IF(H39="Música",[3]LISTAS!$B$28,IF(H39="Periodista",[3]LISTAS!$B$29,IF(H39="Runner",[3]LISTAS!$B$30,IF(H39="Tecnología",[3]LISTAS!$B$31,IF(H39="Autos",[3]LISTAS!$B$32,IF(H39="Coach",[3]LISTAS!$B$33,IF(H39="Deporte",[3]LISTAS!$B$34,IF(H39="Deporte Extremo",[3]LISTAS!$B$35,IF(H39="Espectáculos",[3]LISTAS!$B$36,IF(H39="Moda",[3]LISTAS!$B$37,IF(H39="Filosofía de Vida",[3]LISTAS!$B$38,IF(H39="Futbol",[3]LISTAS!$B$39,IF(H39="Mommy",[3]LISTAS!$B$40,IF(H39="Skateboard",[3]LISTAS!$B$41,IF(H39="Viajes",[3]LISTAS!$B$42,0)))))))))))))))))))))))))</f>
        <v>18.804566999999999</v>
      </c>
      <c r="AA39" s="88">
        <f t="shared" si="12"/>
        <v>9.2175045734069592</v>
      </c>
      <c r="AB39" s="88">
        <f t="shared" si="13"/>
        <v>18.804566999999999</v>
      </c>
      <c r="AC39" s="74">
        <f t="shared" si="7"/>
        <v>1.1373512936278372</v>
      </c>
      <c r="AD39" s="74">
        <f t="shared" si="14"/>
        <v>2.2747025872556743</v>
      </c>
      <c r="AE39" s="75">
        <f>IF(AND(AC39&gt;=[1]LISTAS!$E$30,AC39&lt;=[1]LISTAS!$F$30),[1]LISTAS!$G$30,IF(AND(AC39&gt;=[1]LISTAS!$E$29,AC39&lt;=[1]LISTAS!$F$29),[1]LISTAS!$G$29,IF(AND(AC39&gt;=[1]LISTAS!$E$28,AC39&lt;=[1]LISTAS!$F$28),[1]LISTAS!$G$28,IF(AND(AC39&gt;=[1]LISTAS!$E$27,AC39&lt;=[1]LISTAS!$F$27),[1]LISTAS!$G$27,IF(AND(AC39&gt;=[1]LISTAS!$E$26,AC39&lt;=[1]LISTAS!$F$26),[1]LISTAS!$G$26,0)))))</f>
        <v>0.85</v>
      </c>
      <c r="AF39" s="82">
        <v>0</v>
      </c>
      <c r="AG39" s="95">
        <f>IF(AND(W39&gt;=[3]LISTAS!$E$30,W39&lt;=[3]LISTAS!$F$30),[3]LISTAS!$G$30,IF(AND(W39&gt;=[3]LISTAS!$E$29,W39&lt;=[3]LISTAS!$F$29),[3]LISTAS!$G$29,IF(AND(W39&gt;=[3]LISTAS!$E$28,W39&lt;=[3]LISTAS!$F$28),[3]LISTAS!$G$28,IF(AND(W39&gt;=[3]LISTAS!$E$27,W39&lt;=[3]LISTAS!$F$27),[3]LISTAS!$G$27,IF(AND(W39&gt;=[3]LISTAS!$E$26,W39&lt;=[3]LISTAS!$F$26),[3]LISTAS!$G$26,0)))))</f>
        <v>0</v>
      </c>
      <c r="AH39" s="95">
        <f>IF(AND(W39&gt;=[3]LISTAS!$E$30,W39&lt;=[3]LISTAS!$F$30),[3]LISTAS!$D$30,IF(AND(W39&gt;=[3]LISTAS!$E$29,W39&lt;=[3]LISTAS!$F$29),[3]LISTAS!$D$29,IF(AND(W39&gt;=[3]LISTAS!$E$28,W39&lt;=[3]LISTAS!$F$28),[3]LISTAS!$D$28,IF(AND(W39&gt;=[3]LISTAS!$E$27,W39&lt;=[3]LISTAS!$F$27),[3]LISTAS!$D$27,IF(AND(W39&gt;=[3]LISTAS!$E$26,W39&lt;=[3]LISTAS!$F$26),[3]LISTAS!$D$26,0)))))</f>
        <v>0</v>
      </c>
      <c r="AI39" s="76" t="s">
        <v>108</v>
      </c>
      <c r="AJ39" s="76">
        <f>IF(AND(AD39&gt;=[1]LISTAS!$E$30,AD39&lt;=[1]LISTAS!$F$30),[1]LISTAS!$G$30,IF(AND(AD39&gt;=[1]LISTAS!$E$29,AD39&lt;=[1]LISTAS!$F$29),[1]LISTAS!$G$29,IF(AND(AD39&gt;=[1]LISTAS!$E$28,AD39&lt;=[1]LISTAS!$F$28),[1]LISTAS!$G$28,IF(AND(AD39&gt;=[1]LISTAS!$E$27,AD39&lt;=[1]LISTAS!$F$27),[1]LISTAS!$G$27,IF(AND(AD39&gt;=[1]LISTAS!$E$26,AD39&lt;=[1]LISTAS!$F$26),[1]LISTAS!$G$26,0)))))</f>
        <v>0.85</v>
      </c>
      <c r="AK39" s="76" t="str">
        <f>IF(AND(AD39&gt;=[1]LISTAS!$E$30,AD39&lt;=[1]LISTAS!$F$30),[1]LISTAS!$D$30,IF(AND(AD39&gt;=[1]LISTAS!$E$29,AD39&lt;=[1]LISTAS!$F$29),[1]LISTAS!$D$29,IF(AND(AD39&gt;=[1]LISTAS!$E$28,AD39&lt;=[1]LISTAS!$F$28),[1]LISTAS!$D$28,IF(AND(AD39&gt;=[1]LISTAS!$E$27,AD39&lt;=[1]LISTAS!$F$27),[1]LISTAS!$D$27,IF(AND(AD39&gt;=[1]LISTAS!$E$26,AD39&lt;=[1]LISTAS!$F$26),[1]LISTAS!$D$26,0)))))</f>
        <v>C</v>
      </c>
      <c r="AL39" s="80" t="s">
        <v>213</v>
      </c>
      <c r="AM39" s="78" t="s">
        <v>211</v>
      </c>
      <c r="AN39" s="78" t="s">
        <v>337</v>
      </c>
      <c r="AO39" s="79">
        <v>0.97</v>
      </c>
      <c r="AP39" s="79">
        <v>0.94</v>
      </c>
    </row>
    <row r="40" spans="1:42">
      <c r="A40" s="87" t="s">
        <v>253</v>
      </c>
      <c r="B40" s="88" t="s">
        <v>209</v>
      </c>
      <c r="C40" s="89" t="s">
        <v>264</v>
      </c>
      <c r="D40" s="90">
        <v>752000</v>
      </c>
      <c r="E40" s="91">
        <v>3.6999999999999998E-2</v>
      </c>
      <c r="F40" s="102" t="s">
        <v>119</v>
      </c>
      <c r="G40" s="88" t="s">
        <v>131</v>
      </c>
      <c r="H40" s="88" t="s">
        <v>231</v>
      </c>
      <c r="I40" s="65">
        <v>0</v>
      </c>
      <c r="J40" s="68">
        <v>-1.4469330000000001E-2</v>
      </c>
      <c r="K40" s="100">
        <v>1</v>
      </c>
      <c r="L40" s="66">
        <v>0.25555555000000002</v>
      </c>
      <c r="M40" s="96">
        <v>4</v>
      </c>
      <c r="N40" s="68">
        <v>0.42093711</v>
      </c>
      <c r="O40" s="92">
        <v>3</v>
      </c>
      <c r="P40" s="66">
        <v>0.42901599330500501</v>
      </c>
      <c r="Q40" s="100">
        <v>1</v>
      </c>
      <c r="R40" s="68">
        <v>0.20483956</v>
      </c>
      <c r="S40" s="71">
        <f t="shared" si="4"/>
        <v>10.295878883305004</v>
      </c>
      <c r="T40" s="71">
        <v>1.295878883305005</v>
      </c>
      <c r="U40" s="88">
        <f t="shared" si="11"/>
        <v>10.091039323305004</v>
      </c>
      <c r="V40" s="71">
        <f t="shared" si="5"/>
        <v>-1.295878883305005</v>
      </c>
      <c r="W40" s="88">
        <f>IF(F40="Actor",[3]LISTAS!$B$51,IF(F40="Actriz",[3]LISTAS!$B$52,IF(F40="Alpha Partner",[3]LISTAS!$B$53,IF(F40="Blogger",[3]LISTAS!$B$54,IF(F40="Conductor",[3]LISTAS!$B$55,IF(F40="Fotógrafo",[3]LISTAS!$B$56,IF(F40="Futbolista",[3]LISTAS!$B$57,IF(F40="Influencer",[3]LISTAS!$B$58,IF(F40="Locutor",[3]LISTAS!$B$59,IF(F40="Modelo",[3]LISTAS!$B$60,IF(F40="Músico",[3]LISTAS!$B$61,IF(F40="Periodista",[3]LISTAS!$B$62,IF(F40="Youtuber",[3]LISTAS!$B$63,0)))))))))))))</f>
        <v>0</v>
      </c>
      <c r="X40" s="74">
        <f t="shared" si="6"/>
        <v>1.295878883305005</v>
      </c>
      <c r="Y40" s="88">
        <f>IF(G40="Actor",[3]LISTAS!$B$18,IF(G40="Conductor de TV",[3]LISTAS!$B$19,IF(G40="Deportista",[3]LISTAS!$B$20,IF(G40="Estilo de Vida",[3]LISTAS!$B$21,IF(G40="Fitness",[3]LISTAS!$B$22,IF(G40="Fotógrafo",[3]LISTAS!$B$23,IF(G40="Futbolista",[3]LISTAS!$B$24,IF(G40="Gamer",[3]LISTAS!$B$25,IF(G40="Locutor",[3]LISTAS!$B$26,IF(G40="Mascota",[3]LISTAS!$B$27,IF(G40="Música",[3]LISTAS!$B$28,IF(G40="Periodista",[3]LISTAS!$B$29,IF(G40="Runner",[3]LISTAS!$B$30,IF(G40="Tecnología",[3]LISTAS!$B$31,IF(G40="Autos",[3]LISTAS!$B$32,IF(G40="Coach",[3]LISTAS!$B$33,IF(G40="Deporte",[3]LISTAS!$B$34,IF(G40="Deporte Extremo",[3]LISTAS!$B$35,IF(G40="Espectáculos",[3]LISTAS!$B$36,IF(G40="Moda",[3]LISTAS!$B$37,IF(G40="Filosofía de Vida",[3]LISTAS!$B$38,IF(G40="Futbol",[3]LISTAS!$B$39,IF(G40="Mommy",[3]LISTAS!$B$40,IF(G40="Skateboard",[3]LISTAS!$B$41,IF(G40="Viajes",[3]LISTAS!$B$42,0)))))))))))))))))))))))))</f>
        <v>18.804566999999999</v>
      </c>
      <c r="Z40" s="88">
        <f>IF(H40="Actor",[3]LISTAS!$B$18,IF(H40="Conductor de TV",[3]LISTAS!$B$19,IF(H40="Deportista",[3]LISTAS!$B$20,IF(H40="Estilo de Vida",[3]LISTAS!$B$21,IF(H40="Fitness",[3]LISTAS!$B$22,IF(H40="Fotógrafo",[3]LISTAS!$B$23,IF(H40="Futbolista",[3]LISTAS!$B$24,IF(H40="Gamer",[3]LISTAS!$B$25,IF(H40="Locutor",[3]LISTAS!$B$26,IF(H40="Mascota",[3]LISTAS!$B$27,IF(H40="Música",[3]LISTAS!$B$28,IF(H40="Periodista",[3]LISTAS!$B$29,IF(H40="Runner",[3]LISTAS!$B$30,IF(H40="Tecnología",[3]LISTAS!$B$31,IF(H40="Autos",[3]LISTAS!$B$32,IF(H40="Coach",[3]LISTAS!$B$33,IF(H40="Deporte",[3]LISTAS!$B$34,IF(H40="Deporte Extremo",[3]LISTAS!$B$35,IF(H40="Espectáculos",[3]LISTAS!$B$36,IF(H40="Moda",[3]LISTAS!$B$37,IF(H40="Filosofía de Vida",[3]LISTAS!$B$38,IF(H40="Futbol",[3]LISTAS!$B$39,IF(H40="Mommy",[3]LISTAS!$B$40,IF(H40="Skateboard",[3]LISTAS!$B$41,IF(H40="Viajes",[3]LISTAS!$B$42,0)))))))))))))))))))))))))</f>
        <v>18.002144999999999</v>
      </c>
      <c r="AA40" s="88">
        <f t="shared" si="12"/>
        <v>9.5256477208262496</v>
      </c>
      <c r="AB40" s="88">
        <f t="shared" si="13"/>
        <v>18.804566999999999</v>
      </c>
      <c r="AC40" s="74">
        <f t="shared" si="7"/>
        <v>1.295878883305005</v>
      </c>
      <c r="AD40" s="74">
        <f t="shared" si="14"/>
        <v>2.59175776661001</v>
      </c>
      <c r="AE40" s="75">
        <f>IF(AND(AC40&gt;=[1]LISTAS!$E$30,AC40&lt;=[1]LISTAS!$F$30),[1]LISTAS!$G$30,IF(AND(AC40&gt;=[1]LISTAS!$E$29,AC40&lt;=[1]LISTAS!$F$29),[1]LISTAS!$G$29,IF(AND(AC40&gt;=[1]LISTAS!$E$28,AC40&lt;=[1]LISTAS!$F$28),[1]LISTAS!$G$28,IF(AND(AC40&gt;=[1]LISTAS!$E$27,AC40&lt;=[1]LISTAS!$F$27),[1]LISTAS!$G$27,IF(AND(AC40&gt;=[1]LISTAS!$E$26,AC40&lt;=[1]LISTAS!$F$26),[1]LISTAS!$G$26,0)))))</f>
        <v>0.85</v>
      </c>
      <c r="AF40" s="82">
        <v>0</v>
      </c>
      <c r="AG40" s="95">
        <f>IF(AND(W40&gt;=[3]LISTAS!$E$30,W40&lt;=[3]LISTAS!$F$30),[3]LISTAS!$G$30,IF(AND(W40&gt;=[3]LISTAS!$E$29,W40&lt;=[3]LISTAS!$F$29),[3]LISTAS!$G$29,IF(AND(W40&gt;=[3]LISTAS!$E$28,W40&lt;=[3]LISTAS!$F$28),[3]LISTAS!$G$28,IF(AND(W40&gt;=[3]LISTAS!$E$27,W40&lt;=[3]LISTAS!$F$27),[3]LISTAS!$G$27,IF(AND(W40&gt;=[3]LISTAS!$E$26,W40&lt;=[3]LISTAS!$F$26),[3]LISTAS!$G$26,0)))))</f>
        <v>0</v>
      </c>
      <c r="AH40" s="95">
        <f>IF(AND(W40&gt;=[3]LISTAS!$E$30,W40&lt;=[3]LISTAS!$F$30),[3]LISTAS!$D$30,IF(AND(W40&gt;=[3]LISTAS!$E$29,W40&lt;=[3]LISTAS!$F$29),[3]LISTAS!$D$29,IF(AND(W40&gt;=[3]LISTAS!$E$28,W40&lt;=[3]LISTAS!$F$28),[3]LISTAS!$D$28,IF(AND(W40&gt;=[3]LISTAS!$E$27,W40&lt;=[3]LISTAS!$F$27),[3]LISTAS!$D$27,IF(AND(W40&gt;=[3]LISTAS!$E$26,W40&lt;=[3]LISTAS!$F$26),[3]LISTAS!$D$26,0)))))</f>
        <v>0</v>
      </c>
      <c r="AI40" s="76" t="s">
        <v>108</v>
      </c>
      <c r="AJ40" s="76">
        <f>IF(AND(AD40&gt;=[1]LISTAS!$E$30,AD40&lt;=[1]LISTAS!$F$30),[1]LISTAS!$G$30,IF(AND(AD40&gt;=[1]LISTAS!$E$29,AD40&lt;=[1]LISTAS!$F$29),[1]LISTAS!$G$29,IF(AND(AD40&gt;=[1]LISTAS!$E$28,AD40&lt;=[1]LISTAS!$F$28),[1]LISTAS!$G$28,IF(AND(AD40&gt;=[1]LISTAS!$E$27,AD40&lt;=[1]LISTAS!$F$27),[1]LISTAS!$G$27,IF(AND(AD40&gt;=[1]LISTAS!$E$26,AD40&lt;=[1]LISTAS!$F$26),[1]LISTAS!$G$26,0)))))</f>
        <v>0.85</v>
      </c>
      <c r="AK40" s="76" t="str">
        <f>IF(AND(AD40&gt;=[1]LISTAS!$E$30,AD40&lt;=[1]LISTAS!$F$30),[1]LISTAS!$D$30,IF(AND(AD40&gt;=[1]LISTAS!$E$29,AD40&lt;=[1]LISTAS!$F$29),[1]LISTAS!$D$29,IF(AND(AD40&gt;=[1]LISTAS!$E$28,AD40&lt;=[1]LISTAS!$F$28),[1]LISTAS!$D$28,IF(AND(AD40&gt;=[1]LISTAS!$E$27,AD40&lt;=[1]LISTAS!$F$27),[1]LISTAS!$D$27,IF(AND(AD40&gt;=[1]LISTAS!$E$26,AD40&lt;=[1]LISTAS!$F$26),[1]LISTAS!$D$26,0)))))</f>
        <v>C</v>
      </c>
      <c r="AL40" s="80" t="s">
        <v>213</v>
      </c>
      <c r="AM40" s="78" t="s">
        <v>211</v>
      </c>
      <c r="AN40" s="78" t="s">
        <v>338</v>
      </c>
      <c r="AO40" s="79">
        <v>0.97</v>
      </c>
      <c r="AP40" s="79">
        <v>0.94</v>
      </c>
    </row>
    <row r="41" spans="1:42">
      <c r="A41" s="87" t="s">
        <v>253</v>
      </c>
      <c r="B41" s="88" t="s">
        <v>209</v>
      </c>
      <c r="C41" s="89" t="s">
        <v>265</v>
      </c>
      <c r="D41" s="90">
        <v>12800</v>
      </c>
      <c r="E41" s="91">
        <v>1.4E-2</v>
      </c>
      <c r="F41" s="102" t="s">
        <v>119</v>
      </c>
      <c r="G41" s="88" t="s">
        <v>142</v>
      </c>
      <c r="H41" s="88" t="s">
        <v>131</v>
      </c>
      <c r="I41" s="65">
        <v>0</v>
      </c>
      <c r="J41" s="68">
        <v>-0.15088597000000001</v>
      </c>
      <c r="K41" s="101">
        <v>0</v>
      </c>
      <c r="L41" s="66">
        <v>-8.8597000000000003E-4</v>
      </c>
      <c r="M41" s="92">
        <v>3</v>
      </c>
      <c r="N41" s="68">
        <v>0.43592156999999998</v>
      </c>
      <c r="O41" s="93">
        <v>2</v>
      </c>
      <c r="P41" s="66">
        <v>0.431409089397919</v>
      </c>
      <c r="Q41" s="101">
        <v>0</v>
      </c>
      <c r="R41" s="68">
        <v>8.9457229999999999E-2</v>
      </c>
      <c r="S41" s="71">
        <f t="shared" si="4"/>
        <v>5.8050159493979185</v>
      </c>
      <c r="T41" s="71">
        <v>0.80501594939791898</v>
      </c>
      <c r="U41" s="88">
        <f>SUM(I41:R41)</f>
        <v>5.8050159493979185</v>
      </c>
      <c r="V41" s="71">
        <f t="shared" si="5"/>
        <v>-0.80501594939791898</v>
      </c>
      <c r="W41" s="88">
        <f>IF(F41="Actor",[3]LISTAS!$B$51,IF(F41="Actriz",[3]LISTAS!$B$52,IF(F41="Alpha Partner",[3]LISTAS!$B$53,IF(F41="Blogger",[3]LISTAS!$B$54,IF(F41="Conductor",[3]LISTAS!$B$55,IF(F41="Fotógrafo",[3]LISTAS!$B$56,IF(F41="Futbolista",[3]LISTAS!$B$57,IF(F41="Influencer",[3]LISTAS!$B$58,IF(F41="Locutor",[3]LISTAS!$B$59,IF(F41="Modelo",[3]LISTAS!$B$60,IF(F41="Músico",[3]LISTAS!$B$61,IF(F41="Periodista",[3]LISTAS!$B$62,IF(F41="Youtuber",[3]LISTAS!$B$63,0)))))))))))))</f>
        <v>0</v>
      </c>
      <c r="X41" s="74">
        <f t="shared" si="6"/>
        <v>0.80501594939791898</v>
      </c>
      <c r="Y41" s="88">
        <f>IF(G41="Actor",[3]LISTAS!$B$18,IF(G41="Conductor de TV",[3]LISTAS!$B$19,IF(G41="Deportista",[3]LISTAS!$B$20,IF(G41="Estilo de Vida",[3]LISTAS!$B$21,IF(G41="Fitness",[3]LISTAS!$B$22,IF(G41="Fotógrafo",[3]LISTAS!$B$23,IF(G41="Futbolista",[3]LISTAS!$B$24,IF(G41="Gamer",[3]LISTAS!$B$25,IF(G41="Locutor",[3]LISTAS!$B$26,IF(G41="Mascota",[3]LISTAS!$B$27,IF(G41="Música",[3]LISTAS!$B$28,IF(G41="Periodista",[3]LISTAS!$B$29,IF(G41="Runner",[3]LISTAS!$B$30,IF(G41="Tecnología",[3]LISTAS!$B$31,IF(G41="Autos",[3]LISTAS!$B$32,IF(G41="Coach",[3]LISTAS!$B$33,IF(G41="Deporte",[3]LISTAS!$B$34,IF(G41="Deporte Extremo",[3]LISTAS!$B$35,IF(G41="Espectáculos",[3]LISTAS!$B$36,IF(G41="Moda",[3]LISTAS!$B$37,IF(G41="Filosofía de Vida",[3]LISTAS!$B$38,IF(G41="Futbol",[3]LISTAS!$B$39,IF(G41="Mommy",[3]LISTAS!$B$40,IF(G41="Skateboard",[3]LISTAS!$B$41,IF(G41="Viajes",[3]LISTAS!$B$42,0)))))))))))))))))))))))))</f>
        <v>18.344442999999998</v>
      </c>
      <c r="Z41" s="88">
        <f>IF(H41="Actor",[3]LISTAS!$B$18,IF(H41="Conductor de TV",[3]LISTAS!$B$19,IF(H41="Deportista",[3]LISTAS!$B$20,IF(H41="Estilo de Vida",[3]LISTAS!$B$21,IF(H41="Fitness",[3]LISTAS!$B$22,IF(H41="Fotógrafo",[3]LISTAS!$B$23,IF(H41="Futbolista",[3]LISTAS!$B$24,IF(H41="Gamer",[3]LISTAS!$B$25,IF(H41="Locutor",[3]LISTAS!$B$26,IF(H41="Mascota",[3]LISTAS!$B$27,IF(H41="Música",[3]LISTAS!$B$28,IF(H41="Periodista",[3]LISTAS!$B$29,IF(H41="Runner",[3]LISTAS!$B$30,IF(H41="Tecnología",[3]LISTAS!$B$31,IF(H41="Autos",[3]LISTAS!$B$32,IF(H41="Coach",[3]LISTAS!$B$33,IF(H41="Deporte",[3]LISTAS!$B$34,IF(H41="Deporte Extremo",[3]LISTAS!$B$35,IF(H41="Espectáculos",[3]LISTAS!$B$36,IF(H41="Moda",[3]LISTAS!$B$37,IF(H41="Filosofía de Vida",[3]LISTAS!$B$38,IF(H41="Futbol",[3]LISTAS!$B$39,IF(H41="Mommy",[3]LISTAS!$B$40,IF(H41="Skateboard",[3]LISTAS!$B$41,IF(H41="Viajes",[3]LISTAS!$B$42,0)))))))))))))))))))))))))</f>
        <v>18.804566999999999</v>
      </c>
      <c r="AA41" s="88">
        <f t="shared" si="12"/>
        <v>9.4885064873494791</v>
      </c>
      <c r="AB41" s="88">
        <f t="shared" si="13"/>
        <v>18.804566999999999</v>
      </c>
      <c r="AC41" s="74">
        <f t="shared" si="7"/>
        <v>0.80501594939791898</v>
      </c>
      <c r="AD41" s="74">
        <f t="shared" si="14"/>
        <v>1.610031898795838</v>
      </c>
      <c r="AE41" s="82">
        <f>IF(AND(AC41&gt;=[1]LISTAS!$E$30,AC41&lt;=[1]LISTAS!$F$30),[1]LISTAS!$G$30,IF(AND(AC41&gt;=[1]LISTAS!$E$29,AC41&lt;=[1]LISTAS!$F$29),[1]LISTAS!$G$29,IF(AND(AC41&gt;=[1]LISTAS!$E$28,AC41&lt;=[1]LISTAS!$F$28),[1]LISTAS!$G$28,IF(AND(AC41&gt;=[1]LISTAS!$E$27,AC41&lt;=[1]LISTAS!$F$27),[1]LISTAS!$G$27,IF(AND(AC41&gt;=[1]LISTAS!$E$26,AC41&lt;=[1]LISTAS!$F$26),[1]LISTAS!$G$26,0)))))</f>
        <v>0</v>
      </c>
      <c r="AF41" s="82">
        <v>0</v>
      </c>
      <c r="AG41" s="95">
        <f>IF(AND(W41&gt;=[3]LISTAS!$E$30,W41&lt;=[3]LISTAS!$F$30),[3]LISTAS!$G$30,IF(AND(W41&gt;=[3]LISTAS!$E$29,W41&lt;=[3]LISTAS!$F$29),[3]LISTAS!$G$29,IF(AND(W41&gt;=[3]LISTAS!$E$28,W41&lt;=[3]LISTAS!$F$28),[3]LISTAS!$G$28,IF(AND(W41&gt;=[3]LISTAS!$E$27,W41&lt;=[3]LISTAS!$F$27),[3]LISTAS!$G$27,IF(AND(W41&gt;=[3]LISTAS!$E$26,W41&lt;=[3]LISTAS!$F$26),[3]LISTAS!$G$26,0)))))</f>
        <v>0</v>
      </c>
      <c r="AH41" s="95">
        <f>IF(AND(W41&gt;=[3]LISTAS!$E$30,W41&lt;=[3]LISTAS!$F$30),[3]LISTAS!$D$30,IF(AND(W41&gt;=[3]LISTAS!$E$29,W41&lt;=[3]LISTAS!$F$29),[3]LISTAS!$D$29,IF(AND(W41&gt;=[3]LISTAS!$E$28,W41&lt;=[3]LISTAS!$F$28),[3]LISTAS!$D$28,IF(AND(W41&gt;=[3]LISTAS!$E$27,W41&lt;=[3]LISTAS!$F$27),[3]LISTAS!$D$27,IF(AND(W41&gt;=[3]LISTAS!$E$26,W41&lt;=[3]LISTAS!$F$26),[3]LISTAS!$D$26,0)))))</f>
        <v>0</v>
      </c>
      <c r="AI41" s="76" t="s">
        <v>127</v>
      </c>
      <c r="AJ41" s="76">
        <f>IF(AND(AD41&gt;=[1]LISTAS!$E$30,AD41&lt;=[1]LISTAS!$F$30),[1]LISTAS!$G$30,IF(AND(AD41&gt;=[1]LISTAS!$E$29,AD41&lt;=[1]LISTAS!$F$29),[1]LISTAS!$G$29,IF(AND(AD41&gt;=[1]LISTAS!$E$28,AD41&lt;=[1]LISTAS!$F$28),[1]LISTAS!$G$28,IF(AND(AD41&gt;=[1]LISTAS!$E$27,AD41&lt;=[1]LISTAS!$F$27),[1]LISTAS!$G$27,IF(AND(AD41&gt;=[1]LISTAS!$E$26,AD41&lt;=[1]LISTAS!$F$26),[1]LISTAS!$G$26,0)))))</f>
        <v>0.85</v>
      </c>
      <c r="AK41" s="76" t="str">
        <f>IF(AND(AD41&gt;=[1]LISTAS!$E$30,AD41&lt;=[1]LISTAS!$F$30),[1]LISTAS!$D$30,IF(AND(AD41&gt;=[1]LISTAS!$E$29,AD41&lt;=[1]LISTAS!$F$29),[1]LISTAS!$D$29,IF(AND(AD41&gt;=[1]LISTAS!$E$28,AD41&lt;=[1]LISTAS!$F$28),[1]LISTAS!$D$28,IF(AND(AD41&gt;=[1]LISTAS!$E$27,AD41&lt;=[1]LISTAS!$F$27),[1]LISTAS!$D$27,IF(AND(AD41&gt;=[1]LISTAS!$E$26,AD41&lt;=[1]LISTAS!$F$26),[1]LISTAS!$D$26,0)))))</f>
        <v>C</v>
      </c>
      <c r="AL41" s="80" t="s">
        <v>213</v>
      </c>
      <c r="AM41" s="78" t="s">
        <v>211</v>
      </c>
      <c r="AN41" s="78"/>
      <c r="AO41" s="79">
        <v>0.97</v>
      </c>
      <c r="AP41" s="79">
        <v>0.94</v>
      </c>
    </row>
    <row r="42" spans="1:42">
      <c r="A42" s="87" t="s">
        <v>253</v>
      </c>
      <c r="B42" s="88" t="s">
        <v>209</v>
      </c>
      <c r="C42" s="89" t="s">
        <v>266</v>
      </c>
      <c r="D42" s="90">
        <v>13900</v>
      </c>
      <c r="E42" s="91">
        <v>2.1700000000000001E-2</v>
      </c>
      <c r="F42" s="88" t="s">
        <v>169</v>
      </c>
      <c r="G42" s="88" t="s">
        <v>231</v>
      </c>
      <c r="H42" s="88" t="s">
        <v>267</v>
      </c>
      <c r="I42" s="65">
        <v>0</v>
      </c>
      <c r="J42" s="68">
        <v>9.7060900000000006E-3</v>
      </c>
      <c r="K42" s="101">
        <v>0</v>
      </c>
      <c r="L42" s="66">
        <v>-3.8736010000000001E-2</v>
      </c>
      <c r="M42" s="93">
        <v>2</v>
      </c>
      <c r="N42" s="68">
        <v>0.30100029</v>
      </c>
      <c r="O42" s="93">
        <v>2</v>
      </c>
      <c r="P42" s="66">
        <v>0.39174167999999998</v>
      </c>
      <c r="Q42" s="101">
        <v>0</v>
      </c>
      <c r="R42" s="68">
        <v>0.23385713</v>
      </c>
      <c r="S42" s="71">
        <f t="shared" si="4"/>
        <v>4.8975691799999996</v>
      </c>
      <c r="T42" s="71">
        <v>0.89756917999999997</v>
      </c>
      <c r="U42" s="88">
        <f>SUM(I42:R42)</f>
        <v>4.8975691799999996</v>
      </c>
      <c r="V42" s="71">
        <f t="shared" si="5"/>
        <v>11.888930820000001</v>
      </c>
      <c r="W42" s="88">
        <f>IF(F42="Actor",[3]LISTAS!$B$51,IF(F42="Actriz",[3]LISTAS!$B$52,IF(F42="Alpha Partner",[3]LISTAS!$B$53,IF(F42="Blogger",[3]LISTAS!$B$54,IF(F42="Conductor",[3]LISTAS!$B$55,IF(F42="Fotógrafo",[3]LISTAS!$B$56,IF(F42="Futbolista",[3]LISTAS!$B$57,IF(F42="Influencer",[3]LISTAS!$B$58,IF(F42="Locutor",[3]LISTAS!$B$59,IF(F42="Modelo",[3]LISTAS!$B$60,IF(F42="Músico",[3]LISTAS!$B$61,IF(F42="Periodista",[3]LISTAS!$B$62,IF(F42="Youtuber",[3]LISTAS!$B$63,0)))))))))))))</f>
        <v>12.7865</v>
      </c>
      <c r="X42" s="74">
        <f t="shared" si="6"/>
        <v>13.68406918</v>
      </c>
      <c r="Y42" s="88">
        <f>IF(G42="Actor",[3]LISTAS!$B$18,IF(G42="Conductor de TV",[3]LISTAS!$B$19,IF(G42="Deportista",[3]LISTAS!$B$20,IF(G42="Estilo de Vida",[3]LISTAS!$B$21,IF(G42="Fitness",[3]LISTAS!$B$22,IF(G42="Fotógrafo",[3]LISTAS!$B$23,IF(G42="Futbolista",[3]LISTAS!$B$24,IF(G42="Gamer",[3]LISTAS!$B$25,IF(G42="Locutor",[3]LISTAS!$B$26,IF(G42="Mascota",[3]LISTAS!$B$27,IF(G42="Música",[3]LISTAS!$B$28,IF(G42="Periodista",[3]LISTAS!$B$29,IF(G42="Runner",[3]LISTAS!$B$30,IF(G42="Tecnología",[3]LISTAS!$B$31,IF(G42="Autos",[3]LISTAS!$B$32,IF(G42="Coach",[3]LISTAS!$B$33,IF(G42="Deporte",[3]LISTAS!$B$34,IF(G42="Deporte Extremo",[3]LISTAS!$B$35,IF(G42="Espectáculos",[3]LISTAS!$B$36,IF(G42="Moda",[3]LISTAS!$B$37,IF(G42="Filosofía de Vida",[3]LISTAS!$B$38,IF(G42="Futbol",[3]LISTAS!$B$39,IF(G42="Mommy",[3]LISTAS!$B$40,IF(G42="Skateboard",[3]LISTAS!$B$41,IF(G42="Viajes",[3]LISTAS!$B$42,0)))))))))))))))))))))))))</f>
        <v>18.002144999999999</v>
      </c>
      <c r="Z42" s="94">
        <f>IF(H42="Actor",[3]LISTAS!$B$18,IF(H42="Conductor de TV",[3]LISTAS!$B$19,IF(H42="Deportista",[3]LISTAS!$B$20,IF(H42="Estilo de Vida",[3]LISTAS!$B$21,IF(H42="Fitness",[3]LISTAS!$B$22,IF(H42="Fotógrafo",[3]LISTAS!$B$23,IF(H42="Futbolista",[3]LISTAS!$B$24,IF(H42="Gamer",[3]LISTAS!$B$25,IF(H42="Locutor",[3]LISTAS!$B$26,IF(H42="Mascota",[3]LISTAS!$B$27,IF(H42="Música",[3]LISTAS!$B$28,IF(H42="Periodista",[3]LISTAS!$B$29,IF(H42="Runner",[3]LISTAS!$B$30,IF(H42="Tecnología",[3]LISTAS!$B$31,IF(H42="Autos",[3]LISTAS!$B$32,IF(H42="Coach",[3]LISTAS!$B$33,IF(H42="Deporte",[3]LISTAS!$B$34,IF(H42="Deporte Extremo",[3]LISTAS!$B$35,IF(H42="Espectáculos",[3]LISTAS!$B$36,IF(H42="Moda",[3]LISTAS!$B$37,IF(H42="Filosofía de Vida",[3]LISTAS!$B$38,IF(H42="Futbol",[3]LISTAS!$B$39,IF(H42="Mommy",[3]LISTAS!$B$40,IF(H42="Skateboard",[3]LISTAS!$B$41,IF(H42="Viajes",[3]LISTAS!$B$42,0)))))))))))))))))))))))))</f>
        <v>0</v>
      </c>
      <c r="AA42" s="88">
        <f t="shared" si="12"/>
        <v>11.118178544999999</v>
      </c>
      <c r="AB42" s="88">
        <f t="shared" si="13"/>
        <v>18.002144999999999</v>
      </c>
      <c r="AC42" s="74">
        <f t="shared" si="7"/>
        <v>13.68406918</v>
      </c>
      <c r="AD42" s="74">
        <f t="shared" si="14"/>
        <v>14.581638359999999</v>
      </c>
      <c r="AE42" s="75">
        <f>IF(AND(AC42&gt;=[1]LISTAS!$E$30,AC42&lt;=[1]LISTAS!$F$30),[1]LISTAS!$G$30,IF(AND(AC42&gt;=[1]LISTAS!$E$29,AC42&lt;=[1]LISTAS!$F$29),[1]LISTAS!$G$29,IF(AND(AC42&gt;=[1]LISTAS!$E$28,AC42&lt;=[1]LISTAS!$F$28),[1]LISTAS!$G$28,IF(AND(AC42&gt;=[1]LISTAS!$E$27,AC42&lt;=[1]LISTAS!$F$27),[1]LISTAS!$G$27,IF(AND(AC42&gt;=[1]LISTAS!$E$26,AC42&lt;=[1]LISTAS!$F$26),[1]LISTAS!$G$26,0)))))</f>
        <v>0.9</v>
      </c>
      <c r="AF42" s="75" t="s">
        <v>127</v>
      </c>
      <c r="AG42" s="95">
        <f>IF(AND(W42&gt;=[3]LISTAS!$E$30,W42&lt;=[3]LISTAS!$F$30),[3]LISTAS!$G$30,IF(AND(W42&gt;=[3]LISTAS!$E$29,W42&lt;=[3]LISTAS!$F$29),[3]LISTAS!$G$29,IF(AND(W42&gt;=[3]LISTAS!$E$28,W42&lt;=[3]LISTAS!$F$28),[3]LISTAS!$G$28,IF(AND(W42&gt;=[3]LISTAS!$E$27,W42&lt;=[3]LISTAS!$F$27),[3]LISTAS!$G$27,IF(AND(W42&gt;=[3]LISTAS!$E$26,W42&lt;=[3]LISTAS!$F$26),[3]LISTAS!$G$26,0)))))</f>
        <v>0.9</v>
      </c>
      <c r="AH42" s="95" t="str">
        <f>IF(AND(W42&gt;=[3]LISTAS!$E$30,W42&lt;=[3]LISTAS!$F$30),[3]LISTAS!$D$30,IF(AND(W42&gt;=[3]LISTAS!$E$29,W42&lt;=[3]LISTAS!$F$29),[3]LISTAS!$D$29,IF(AND(W42&gt;=[3]LISTAS!$E$28,W42&lt;=[3]LISTAS!$F$28),[3]LISTAS!$D$28,IF(AND(W42&gt;=[3]LISTAS!$E$27,W42&lt;=[3]LISTAS!$F$27),[3]LISTAS!$D$27,IF(AND(W42&gt;=[3]LISTAS!$E$26,W42&lt;=[3]LISTAS!$F$26),[3]LISTAS!$D$26,0)))))</f>
        <v>B</v>
      </c>
      <c r="AI42" s="76" t="s">
        <v>127</v>
      </c>
      <c r="AJ42" s="76">
        <f>IF(AND(AD42&gt;=[1]LISTAS!$E$30,AD42&lt;=[1]LISTAS!$F$30),[1]LISTAS!$G$30,IF(AND(AD42&gt;=[1]LISTAS!$E$29,AD42&lt;=[1]LISTAS!$F$29),[1]LISTAS!$G$29,IF(AND(AD42&gt;=[1]LISTAS!$E$28,AD42&lt;=[1]LISTAS!$F$28),[1]LISTAS!$G$28,IF(AND(AD42&gt;=[1]LISTAS!$E$27,AD42&lt;=[1]LISTAS!$F$27),[1]LISTAS!$G$27,IF(AND(AD42&gt;=[1]LISTAS!$E$26,AD42&lt;=[1]LISTAS!$F$26),[1]LISTAS!$G$26,0)))))</f>
        <v>0.9</v>
      </c>
      <c r="AK42" s="76" t="str">
        <f>IF(AND(AD42&gt;=[1]LISTAS!$E$30,AD42&lt;=[1]LISTAS!$F$30),[1]LISTAS!$D$30,IF(AND(AD42&gt;=[1]LISTAS!$E$29,AD42&lt;=[1]LISTAS!$F$29),[1]LISTAS!$D$29,IF(AND(AD42&gt;=[1]LISTAS!$E$28,AD42&lt;=[1]LISTAS!$F$28),[1]LISTAS!$D$28,IF(AND(AD42&gt;=[1]LISTAS!$E$27,AD42&lt;=[1]LISTAS!$F$27),[1]LISTAS!$D$27,IF(AND(AD42&gt;=[1]LISTAS!$E$26,AD42&lt;=[1]LISTAS!$F$26),[1]LISTAS!$D$26,0)))))</f>
        <v>B</v>
      </c>
      <c r="AL42" s="77" t="str">
        <f t="shared" si="8"/>
        <v>SE MANTUVO</v>
      </c>
      <c r="AM42" s="78" t="s">
        <v>211</v>
      </c>
      <c r="AN42" s="78"/>
      <c r="AO42" s="79">
        <v>0.97</v>
      </c>
      <c r="AP42" s="79">
        <v>0.94</v>
      </c>
    </row>
    <row r="43" spans="1:42">
      <c r="A43" s="87" t="s">
        <v>253</v>
      </c>
      <c r="B43" s="88" t="s">
        <v>209</v>
      </c>
      <c r="C43" s="89" t="s">
        <v>268</v>
      </c>
      <c r="D43" s="90">
        <v>23600</v>
      </c>
      <c r="E43" s="91">
        <v>3.7999999999999999E-2</v>
      </c>
      <c r="F43" s="88" t="s">
        <v>169</v>
      </c>
      <c r="G43" s="88" t="s">
        <v>231</v>
      </c>
      <c r="H43" s="88"/>
      <c r="I43" s="65">
        <v>0</v>
      </c>
      <c r="J43" s="68">
        <v>-0.13663968000000001</v>
      </c>
      <c r="K43" s="100">
        <v>1</v>
      </c>
      <c r="L43" s="66">
        <v>0.27839016999999999</v>
      </c>
      <c r="M43" s="92">
        <v>3</v>
      </c>
      <c r="N43" s="68">
        <v>0.40154901999999998</v>
      </c>
      <c r="O43" s="92">
        <v>3</v>
      </c>
      <c r="P43" s="66">
        <v>0.43603186736328198</v>
      </c>
      <c r="Q43" s="101">
        <v>0</v>
      </c>
      <c r="R43" s="68">
        <v>-0.17230435</v>
      </c>
      <c r="S43" s="71">
        <f t="shared" si="4"/>
        <v>7.807027027363282</v>
      </c>
      <c r="T43" s="71">
        <v>0.80702702736328191</v>
      </c>
      <c r="U43" s="88">
        <f>SUM(I43:R43)</f>
        <v>7.807027027363282</v>
      </c>
      <c r="V43" s="71">
        <f t="shared" si="5"/>
        <v>11.979472972636719</v>
      </c>
      <c r="W43" s="88">
        <f>IF(F43="Actor",[3]LISTAS!$B$51,IF(F43="Actriz",[3]LISTAS!$B$52,IF(F43="Alpha Partner",[3]LISTAS!$B$53,IF(F43="Blogger",[3]LISTAS!$B$54,IF(F43="Conductor",[3]LISTAS!$B$55,IF(F43="Fotógrafo",[3]LISTAS!$B$56,IF(F43="Futbolista",[3]LISTAS!$B$57,IF(F43="Influencer",[3]LISTAS!$B$58,IF(F43="Locutor",[3]LISTAS!$B$59,IF(F43="Modelo",[3]LISTAS!$B$60,IF(F43="Músico",[3]LISTAS!$B$61,IF(F43="Periodista",[3]LISTAS!$B$62,IF(F43="Youtuber",[3]LISTAS!$B$63,0)))))))))))))</f>
        <v>12.7865</v>
      </c>
      <c r="X43" s="74">
        <f t="shared" si="6"/>
        <v>13.593527027363281</v>
      </c>
      <c r="Y43" s="88">
        <f>IF(G43="Actor",[3]LISTAS!$B$18,IF(G43="Conductor de TV",[3]LISTAS!$B$19,IF(G43="Deportista",[3]LISTAS!$B$20,IF(G43="Estilo de Vida",[3]LISTAS!$B$21,IF(G43="Fitness",[3]LISTAS!$B$22,IF(G43="Fotógrafo",[3]LISTAS!$B$23,IF(G43="Futbolista",[3]LISTAS!$B$24,IF(G43="Gamer",[3]LISTAS!$B$25,IF(G43="Locutor",[3]LISTAS!$B$26,IF(G43="Mascota",[3]LISTAS!$B$27,IF(G43="Música",[3]LISTAS!$B$28,IF(G43="Periodista",[3]LISTAS!$B$29,IF(G43="Runner",[3]LISTAS!$B$30,IF(G43="Tecnología",[3]LISTAS!$B$31,IF(G43="Autos",[3]LISTAS!$B$32,IF(G43="Coach",[3]LISTAS!$B$33,IF(G43="Deporte",[3]LISTAS!$B$34,IF(G43="Deporte Extremo",[3]LISTAS!$B$35,IF(G43="Espectáculos",[3]LISTAS!$B$36,IF(G43="Moda",[3]LISTAS!$B$37,IF(G43="Filosofía de Vida",[3]LISTAS!$B$38,IF(G43="Futbol",[3]LISTAS!$B$39,IF(G43="Mommy",[3]LISTAS!$B$40,IF(G43="Skateboard",[3]LISTAS!$B$41,IF(G43="Viajes",[3]LISTAS!$B$42,0)))))))))))))))))))))))))</f>
        <v>18.002144999999999</v>
      </c>
      <c r="Z43" s="94">
        <f>IF(H43="Actor",[3]LISTAS!$B$18,IF(H43="Conductor de TV",[3]LISTAS!$B$19,IF(H43="Deportista",[3]LISTAS!$B$20,IF(H43="Estilo de Vida",[3]LISTAS!$B$21,IF(H43="Fitness",[3]LISTAS!$B$22,IF(H43="Fotógrafo",[3]LISTAS!$B$23,IF(H43="Futbolista",[3]LISTAS!$B$24,IF(H43="Gamer",[3]LISTAS!$B$25,IF(H43="Locutor",[3]LISTAS!$B$26,IF(H43="Mascota",[3]LISTAS!$B$27,IF(H43="Música",[3]LISTAS!$B$28,IF(H43="Periodista",[3]LISTAS!$B$29,IF(H43="Runner",[3]LISTAS!$B$30,IF(H43="Tecnología",[3]LISTAS!$B$31,IF(H43="Autos",[3]LISTAS!$B$32,IF(H43="Coach",[3]LISTAS!$B$33,IF(H43="Deporte",[3]LISTAS!$B$34,IF(H43="Deporte Extremo",[3]LISTAS!$B$35,IF(H43="Espectáculos",[3]LISTAS!$B$36,IF(H43="Moda",[3]LISTAS!$B$37,IF(H43="Filosofía de Vida",[3]LISTAS!$B$38,IF(H43="Futbol",[3]LISTAS!$B$39,IF(H43="Mommy",[3]LISTAS!$B$40,IF(H43="Skateboard",[3]LISTAS!$B$41,IF(H43="Viajes",[3]LISTAS!$B$42,0)))))))))))))))))))))))))</f>
        <v>0</v>
      </c>
      <c r="AA43" s="88">
        <f t="shared" si="12"/>
        <v>11.095543006840821</v>
      </c>
      <c r="AB43" s="88">
        <f t="shared" si="13"/>
        <v>18.002144999999999</v>
      </c>
      <c r="AC43" s="74">
        <f t="shared" si="7"/>
        <v>13.593527027363281</v>
      </c>
      <c r="AD43" s="74">
        <f t="shared" si="14"/>
        <v>14.400554054726562</v>
      </c>
      <c r="AE43" s="75">
        <f>IF(AND(AC43&gt;=[1]LISTAS!$E$30,AC43&lt;=[1]LISTAS!$F$30),[1]LISTAS!$G$30,IF(AND(AC43&gt;=[1]LISTAS!$E$29,AC43&lt;=[1]LISTAS!$F$29),[1]LISTAS!$G$29,IF(AND(AC43&gt;=[1]LISTAS!$E$28,AC43&lt;=[1]LISTAS!$F$28),[1]LISTAS!$G$28,IF(AND(AC43&gt;=[1]LISTAS!$E$27,AC43&lt;=[1]LISTAS!$F$27),[1]LISTAS!$G$27,IF(AND(AC43&gt;=[1]LISTAS!$E$26,AC43&lt;=[1]LISTAS!$F$26),[1]LISTAS!$G$26,0)))))</f>
        <v>0.9</v>
      </c>
      <c r="AF43" s="75" t="s">
        <v>127</v>
      </c>
      <c r="AG43" s="95">
        <f>IF(AND(W43&gt;=[3]LISTAS!$E$30,W43&lt;=[3]LISTAS!$F$30),[3]LISTAS!$G$30,IF(AND(W43&gt;=[3]LISTAS!$E$29,W43&lt;=[3]LISTAS!$F$29),[3]LISTAS!$G$29,IF(AND(W43&gt;=[3]LISTAS!$E$28,W43&lt;=[3]LISTAS!$F$28),[3]LISTAS!$G$28,IF(AND(W43&gt;=[3]LISTAS!$E$27,W43&lt;=[3]LISTAS!$F$27),[3]LISTAS!$G$27,IF(AND(W43&gt;=[3]LISTAS!$E$26,W43&lt;=[3]LISTAS!$F$26),[3]LISTAS!$G$26,0)))))</f>
        <v>0.9</v>
      </c>
      <c r="AH43" s="95" t="str">
        <f>IF(AND(W43&gt;=[3]LISTAS!$E$30,W43&lt;=[3]LISTAS!$F$30),[3]LISTAS!$D$30,IF(AND(W43&gt;=[3]LISTAS!$E$29,W43&lt;=[3]LISTAS!$F$29),[3]LISTAS!$D$29,IF(AND(W43&gt;=[3]LISTAS!$E$28,W43&lt;=[3]LISTAS!$F$28),[3]LISTAS!$D$28,IF(AND(W43&gt;=[3]LISTAS!$E$27,W43&lt;=[3]LISTAS!$F$27),[3]LISTAS!$D$27,IF(AND(W43&gt;=[3]LISTAS!$E$26,W43&lt;=[3]LISTAS!$F$26),[3]LISTAS!$D$26,0)))))</f>
        <v>B</v>
      </c>
      <c r="AI43" s="76" t="s">
        <v>127</v>
      </c>
      <c r="AJ43" s="76">
        <f>IF(AND(AD43&gt;=[1]LISTAS!$E$30,AD43&lt;=[1]LISTAS!$F$30),[1]LISTAS!$G$30,IF(AND(AD43&gt;=[1]LISTAS!$E$29,AD43&lt;=[1]LISTAS!$F$29),[1]LISTAS!$G$29,IF(AND(AD43&gt;=[1]LISTAS!$E$28,AD43&lt;=[1]LISTAS!$F$28),[1]LISTAS!$G$28,IF(AND(AD43&gt;=[1]LISTAS!$E$27,AD43&lt;=[1]LISTAS!$F$27),[1]LISTAS!$G$27,IF(AND(AD43&gt;=[1]LISTAS!$E$26,AD43&lt;=[1]LISTAS!$F$26),[1]LISTAS!$G$26,0)))))</f>
        <v>0.9</v>
      </c>
      <c r="AK43" s="76" t="str">
        <f>IF(AND(AD43&gt;=[1]LISTAS!$E$30,AD43&lt;=[1]LISTAS!$F$30),[1]LISTAS!$D$30,IF(AND(AD43&gt;=[1]LISTAS!$E$29,AD43&lt;=[1]LISTAS!$F$29),[1]LISTAS!$D$29,IF(AND(AD43&gt;=[1]LISTAS!$E$28,AD43&lt;=[1]LISTAS!$F$28),[1]LISTAS!$D$28,IF(AND(AD43&gt;=[1]LISTAS!$E$27,AD43&lt;=[1]LISTAS!$F$27),[1]LISTAS!$D$27,IF(AND(AD43&gt;=[1]LISTAS!$E$26,AD43&lt;=[1]LISTAS!$F$26),[1]LISTAS!$D$26,0)))))</f>
        <v>B</v>
      </c>
      <c r="AL43" s="77" t="str">
        <f t="shared" si="8"/>
        <v>SE MANTUVO</v>
      </c>
      <c r="AM43" s="78" t="s">
        <v>211</v>
      </c>
      <c r="AN43" s="78"/>
      <c r="AO43" s="79">
        <v>0.97</v>
      </c>
      <c r="AP43" s="79">
        <v>0.94</v>
      </c>
    </row>
    <row r="44" spans="1:42">
      <c r="A44" s="87" t="s">
        <v>253</v>
      </c>
      <c r="B44" s="88" t="s">
        <v>209</v>
      </c>
      <c r="C44" s="89" t="s">
        <v>269</v>
      </c>
      <c r="D44" s="90">
        <v>24600</v>
      </c>
      <c r="E44" s="91">
        <v>2.9000000000000001E-2</v>
      </c>
      <c r="F44" s="88" t="s">
        <v>169</v>
      </c>
      <c r="G44" s="88" t="s">
        <v>142</v>
      </c>
      <c r="H44" s="88"/>
      <c r="I44" s="65">
        <v>0</v>
      </c>
      <c r="J44" s="68">
        <v>1.93801E-3</v>
      </c>
      <c r="K44" s="101">
        <v>0</v>
      </c>
      <c r="L44" s="66">
        <v>-0.10034877</v>
      </c>
      <c r="M44" s="92">
        <v>3</v>
      </c>
      <c r="N44" s="68">
        <v>0.43305882000000001</v>
      </c>
      <c r="O44" s="101">
        <v>0</v>
      </c>
      <c r="P44" s="66">
        <v>0.452761618701982</v>
      </c>
      <c r="Q44" s="101">
        <v>0</v>
      </c>
      <c r="R44" s="68">
        <v>-0.14188334999999999</v>
      </c>
      <c r="S44" s="71">
        <f t="shared" si="4"/>
        <v>3.6455263287019815</v>
      </c>
      <c r="T44" s="71">
        <v>0.64552632870198201</v>
      </c>
      <c r="U44" s="88">
        <f>SUM(I44:Q44)</f>
        <v>3.7874096787019815</v>
      </c>
      <c r="V44" s="71">
        <f t="shared" si="5"/>
        <v>12.140973671298019</v>
      </c>
      <c r="W44" s="88">
        <f>IF(F44="Actor",[3]LISTAS!$B$51,IF(F44="Actriz",[3]LISTAS!$B$52,IF(F44="Alpha Partner",[3]LISTAS!$B$53,IF(F44="Blogger",[3]LISTAS!$B$54,IF(F44="Conductor",[3]LISTAS!$B$55,IF(F44="Fotógrafo",[3]LISTAS!$B$56,IF(F44="Futbolista",[3]LISTAS!$B$57,IF(F44="Influencer",[3]LISTAS!$B$58,IF(F44="Locutor",[3]LISTAS!$B$59,IF(F44="Modelo",[3]LISTAS!$B$60,IF(F44="Músico",[3]LISTAS!$B$61,IF(F44="Periodista",[3]LISTAS!$B$62,IF(F44="Youtuber",[3]LISTAS!$B$63,0)))))))))))))</f>
        <v>12.7865</v>
      </c>
      <c r="X44" s="74">
        <f t="shared" si="6"/>
        <v>13.432026328701982</v>
      </c>
      <c r="Y44" s="88">
        <f>IF(G44="Actor",[3]LISTAS!$B$18,IF(G44="Conductor de TV",[3]LISTAS!$B$19,IF(G44="Deportista",[3]LISTAS!$B$20,IF(G44="Estilo de Vida",[3]LISTAS!$B$21,IF(G44="Fitness",[3]LISTAS!$B$22,IF(G44="Fotógrafo",[3]LISTAS!$B$23,IF(G44="Futbolista",[3]LISTAS!$B$24,IF(G44="Gamer",[3]LISTAS!$B$25,IF(G44="Locutor",[3]LISTAS!$B$26,IF(G44="Mascota",[3]LISTAS!$B$27,IF(G44="Música",[3]LISTAS!$B$28,IF(G44="Periodista",[3]LISTAS!$B$29,IF(G44="Runner",[3]LISTAS!$B$30,IF(G44="Tecnología",[3]LISTAS!$B$31,IF(G44="Autos",[3]LISTAS!$B$32,IF(G44="Coach",[3]LISTAS!$B$33,IF(G44="Deporte",[3]LISTAS!$B$34,IF(G44="Deporte Extremo",[3]LISTAS!$B$35,IF(G44="Espectáculos",[3]LISTAS!$B$36,IF(G44="Moda",[3]LISTAS!$B$37,IF(G44="Filosofía de Vida",[3]LISTAS!$B$38,IF(G44="Futbol",[3]LISTAS!$B$39,IF(G44="Mommy",[3]LISTAS!$B$40,IF(G44="Skateboard",[3]LISTAS!$B$41,IF(G44="Viajes",[3]LISTAS!$B$42,0)))))))))))))))))))))))))</f>
        <v>18.344442999999998</v>
      </c>
      <c r="Z44" s="94">
        <f>IF(H44="Actor",[3]LISTAS!$B$18,IF(H44="Conductor de TV",[3]LISTAS!$B$19,IF(H44="Deportista",[3]LISTAS!$B$20,IF(H44="Estilo de Vida",[3]LISTAS!$B$21,IF(H44="Fitness",[3]LISTAS!$B$22,IF(H44="Fotógrafo",[3]LISTAS!$B$23,IF(H44="Futbolista",[3]LISTAS!$B$24,IF(H44="Gamer",[3]LISTAS!$B$25,IF(H44="Locutor",[3]LISTAS!$B$26,IF(H44="Mascota",[3]LISTAS!$B$27,IF(H44="Música",[3]LISTAS!$B$28,IF(H44="Periodista",[3]LISTAS!$B$29,IF(H44="Runner",[3]LISTAS!$B$30,IF(H44="Tecnología",[3]LISTAS!$B$31,IF(H44="Autos",[3]LISTAS!$B$32,IF(H44="Coach",[3]LISTAS!$B$33,IF(H44="Deporte",[3]LISTAS!$B$34,IF(H44="Deporte Extremo",[3]LISTAS!$B$35,IF(H44="Espectáculos",[3]LISTAS!$B$36,IF(H44="Moda",[3]LISTAS!$B$37,IF(H44="Filosofía de Vida",[3]LISTAS!$B$38,IF(H44="Futbol",[3]LISTAS!$B$39,IF(H44="Mommy",[3]LISTAS!$B$40,IF(H44="Skateboard",[3]LISTAS!$B$41,IF(H44="Viajes",[3]LISTAS!$B$42,0)))))))))))))))))))))))))</f>
        <v>0</v>
      </c>
      <c r="AA44" s="88">
        <f t="shared" si="12"/>
        <v>11.140742332175495</v>
      </c>
      <c r="AB44" s="88">
        <f t="shared" si="13"/>
        <v>18.344442999999998</v>
      </c>
      <c r="AC44" s="74">
        <f t="shared" si="7"/>
        <v>13.432026328701982</v>
      </c>
      <c r="AD44" s="74">
        <f t="shared" si="14"/>
        <v>14.077552657403963</v>
      </c>
      <c r="AE44" s="75">
        <f>IF(AND(AC44&gt;=[1]LISTAS!$E$30,AC44&lt;=[1]LISTAS!$F$30),[1]LISTAS!$G$30,IF(AND(AC44&gt;=[1]LISTAS!$E$29,AC44&lt;=[1]LISTAS!$F$29),[1]LISTAS!$G$29,IF(AND(AC44&gt;=[1]LISTAS!$E$28,AC44&lt;=[1]LISTAS!$F$28),[1]LISTAS!$G$28,IF(AND(AC44&gt;=[1]LISTAS!$E$27,AC44&lt;=[1]LISTAS!$F$27),[1]LISTAS!$G$27,IF(AND(AC44&gt;=[1]LISTAS!$E$26,AC44&lt;=[1]LISTAS!$F$26),[1]LISTAS!$G$26,0)))))</f>
        <v>0.9</v>
      </c>
      <c r="AF44" s="75" t="s">
        <v>127</v>
      </c>
      <c r="AG44" s="95">
        <f>IF(AND(W44&gt;=[3]LISTAS!$E$30,W44&lt;=[3]LISTAS!$F$30),[3]LISTAS!$G$30,IF(AND(W44&gt;=[3]LISTAS!$E$29,W44&lt;=[3]LISTAS!$F$29),[3]LISTAS!$G$29,IF(AND(W44&gt;=[3]LISTAS!$E$28,W44&lt;=[3]LISTAS!$F$28),[3]LISTAS!$G$28,IF(AND(W44&gt;=[3]LISTAS!$E$27,W44&lt;=[3]LISTAS!$F$27),[3]LISTAS!$G$27,IF(AND(W44&gt;=[3]LISTAS!$E$26,W44&lt;=[3]LISTAS!$F$26),[3]LISTAS!$G$26,0)))))</f>
        <v>0.9</v>
      </c>
      <c r="AH44" s="95" t="str">
        <f>IF(AND(W44&gt;=[3]LISTAS!$E$30,W44&lt;=[3]LISTAS!$F$30),[3]LISTAS!$D$30,IF(AND(W44&gt;=[3]LISTAS!$E$29,W44&lt;=[3]LISTAS!$F$29),[3]LISTAS!$D$29,IF(AND(W44&gt;=[3]LISTAS!$E$28,W44&lt;=[3]LISTAS!$F$28),[3]LISTAS!$D$28,IF(AND(W44&gt;=[3]LISTAS!$E$27,W44&lt;=[3]LISTAS!$F$27),[3]LISTAS!$D$27,IF(AND(W44&gt;=[3]LISTAS!$E$26,W44&lt;=[3]LISTAS!$F$26),[3]LISTAS!$D$26,0)))))</f>
        <v>B</v>
      </c>
      <c r="AI44" s="76" t="s">
        <v>127</v>
      </c>
      <c r="AJ44" s="76">
        <f>IF(AND(AD44&gt;=[1]LISTAS!$E$30,AD44&lt;=[1]LISTAS!$F$30),[1]LISTAS!$G$30,IF(AND(AD44&gt;=[1]LISTAS!$E$29,AD44&lt;=[1]LISTAS!$F$29),[1]LISTAS!$G$29,IF(AND(AD44&gt;=[1]LISTAS!$E$28,AD44&lt;=[1]LISTAS!$F$28),[1]LISTAS!$G$28,IF(AND(AD44&gt;=[1]LISTAS!$E$27,AD44&lt;=[1]LISTAS!$F$27),[1]LISTAS!$G$27,IF(AND(AD44&gt;=[1]LISTAS!$E$26,AD44&lt;=[1]LISTAS!$F$26),[1]LISTAS!$G$26,0)))))</f>
        <v>0.9</v>
      </c>
      <c r="AK44" s="76" t="str">
        <f>IF(AND(AD44&gt;=[1]LISTAS!$E$30,AD44&lt;=[1]LISTAS!$F$30),[1]LISTAS!$D$30,IF(AND(AD44&gt;=[1]LISTAS!$E$29,AD44&lt;=[1]LISTAS!$F$29),[1]LISTAS!$D$29,IF(AND(AD44&gt;=[1]LISTAS!$E$28,AD44&lt;=[1]LISTAS!$F$28),[1]LISTAS!$D$28,IF(AND(AD44&gt;=[1]LISTAS!$E$27,AD44&lt;=[1]LISTAS!$F$27),[1]LISTAS!$D$27,IF(AND(AD44&gt;=[1]LISTAS!$E$26,AD44&lt;=[1]LISTAS!$F$26),[1]LISTAS!$D$26,0)))))</f>
        <v>B</v>
      </c>
      <c r="AL44" s="77" t="str">
        <f t="shared" si="8"/>
        <v>SE MANTUVO</v>
      </c>
      <c r="AM44" s="78" t="s">
        <v>211</v>
      </c>
      <c r="AN44" s="78"/>
      <c r="AO44" s="79">
        <v>0.97</v>
      </c>
      <c r="AP44" s="79">
        <v>0.94</v>
      </c>
    </row>
    <row r="45" spans="1:42">
      <c r="A45" s="87" t="s">
        <v>253</v>
      </c>
      <c r="B45" s="88" t="s">
        <v>209</v>
      </c>
      <c r="C45" s="89" t="s">
        <v>270</v>
      </c>
      <c r="D45" s="90">
        <v>1900000</v>
      </c>
      <c r="E45" s="91">
        <v>1.1599999999999999E-2</v>
      </c>
      <c r="F45" s="88" t="s">
        <v>168</v>
      </c>
      <c r="G45" s="102" t="s">
        <v>271</v>
      </c>
      <c r="H45" s="88" t="s">
        <v>99</v>
      </c>
      <c r="I45" s="65">
        <v>0</v>
      </c>
      <c r="J45" s="68">
        <v>-0.11229263</v>
      </c>
      <c r="K45" s="93">
        <v>2</v>
      </c>
      <c r="L45" s="66">
        <v>0.31938422999999999</v>
      </c>
      <c r="M45" s="97">
        <v>5</v>
      </c>
      <c r="N45" s="68">
        <v>0.63438846000000004</v>
      </c>
      <c r="O45" s="92">
        <v>3</v>
      </c>
      <c r="P45" s="66">
        <v>0.45037743101941102</v>
      </c>
      <c r="Q45" s="96">
        <v>4</v>
      </c>
      <c r="R45" s="68">
        <v>0.49639285999999999</v>
      </c>
      <c r="S45" s="71">
        <f t="shared" si="4"/>
        <v>15.788250351019412</v>
      </c>
      <c r="T45" s="71">
        <v>1.7882503510194112</v>
      </c>
      <c r="U45" s="88">
        <f>SUM(I45:Q45)</f>
        <v>15.291857491019412</v>
      </c>
      <c r="V45" s="71">
        <f t="shared" si="5"/>
        <v>14.627149648980591</v>
      </c>
      <c r="W45" s="88">
        <f>IF(F45="Actor",[3]LISTAS!$B$51,IF(F45="Actriz",[3]LISTAS!$B$52,IF(F45="Alpha Partner",[3]LISTAS!$B$53,IF(F45="Blogger",[3]LISTAS!$B$54,IF(F45="Conductor",[3]LISTAS!$B$55,IF(F45="Fotógrafo",[3]LISTAS!$B$56,IF(F45="Futbolista",[3]LISTAS!$B$57,IF(F45="Influencer",[3]LISTAS!$B$58,IF(F45="Locutor",[3]LISTAS!$B$59,IF(F45="Modelo",[3]LISTAS!$B$60,IF(F45="Músico",[3]LISTAS!$B$61,IF(F45="Periodista",[3]LISTAS!$B$62,IF(F45="Youtuber",[3]LISTAS!$B$63,0)))))))))))))</f>
        <v>16.415400000000002</v>
      </c>
      <c r="X45" s="74">
        <f t="shared" si="6"/>
        <v>18.203650351019412</v>
      </c>
      <c r="Y45" s="94">
        <v>18.2349</v>
      </c>
      <c r="Z45" s="94">
        <f>IF(H45="Actor",[3]LISTAS!$B$18,IF(H45="Conductor de TV",[3]LISTAS!$B$19,IF(H45="Deportista",[3]LISTAS!$B$20,IF(H45="Estilo de Vida",[3]LISTAS!$B$21,IF(H45="Fitness",[3]LISTAS!$B$22,IF(H45="Fotógrafo",[3]LISTAS!$B$23,IF(H45="Futbolista",[3]LISTAS!$B$24,IF(H45="Gamer",[3]LISTAS!$B$25,IF(H45="Locutor",[3]LISTAS!$B$26,IF(H45="Mascota",[3]LISTAS!$B$27,IF(H45="Música",[3]LISTAS!$B$28,IF(H45="Periodista",[3]LISTAS!$B$29,IF(H45="Runner",[3]LISTAS!$B$30,IF(H45="Tecnología",[3]LISTAS!$B$31,IF(H45="Autos",[3]LISTAS!$B$32,IF(H45="Coach",[3]LISTAS!$B$33,IF(H45="Deporte",[3]LISTAS!$B$34,IF(H45="Deporte Extremo",[3]LISTAS!$B$35,IF(H45="Espectáculos",[3]LISTAS!$B$36,IF(H45="Moda",[3]LISTAS!$B$37,IF(H45="Filosofía de Vida",[3]LISTAS!$B$38,IF(H45="Futbol",[3]LISTAS!$B$39,IF(H45="Mommy",[3]LISTAS!$B$40,IF(H45="Skateboard",[3]LISTAS!$B$41,IF(H45="Viajes",[3]LISTAS!$B$42,0)))))))))))))))))))))))))</f>
        <v>0</v>
      </c>
      <c r="AA45" s="88">
        <f t="shared" si="12"/>
        <v>13.213487587754852</v>
      </c>
      <c r="AB45" s="88">
        <f t="shared" si="13"/>
        <v>18.2349</v>
      </c>
      <c r="AC45" s="74">
        <f t="shared" si="7"/>
        <v>18.203650351019412</v>
      </c>
      <c r="AD45" s="74">
        <f t="shared" si="14"/>
        <v>19.991900702038823</v>
      </c>
      <c r="AE45" s="75">
        <f>IF(AND(AC45&gt;=[1]LISTAS!$E$30,AC45&lt;=[1]LISTAS!$F$30),[1]LISTAS!$G$30,IF(AND(AC45&gt;=[1]LISTAS!$E$29,AC45&lt;=[1]LISTAS!$F$29),[1]LISTAS!$G$29,IF(AND(AC45&gt;=[1]LISTAS!$E$28,AC45&lt;=[1]LISTAS!$F$28),[1]LISTAS!$G$28,IF(AND(AC45&gt;=[1]LISTAS!$E$27,AC45&lt;=[1]LISTAS!$F$27),[1]LISTAS!$G$27,IF(AND(AC45&gt;=[1]LISTAS!$E$26,AC45&lt;=[1]LISTAS!$F$26),[1]LISTAS!$G$26,0)))))</f>
        <v>0.95</v>
      </c>
      <c r="AF45" s="75" t="s">
        <v>108</v>
      </c>
      <c r="AG45" s="95">
        <f>IF(AND(W45&gt;=[3]LISTAS!$E$30,W45&lt;=[3]LISTAS!$F$30),[3]LISTAS!$G$30,IF(AND(W45&gt;=[3]LISTAS!$E$29,W45&lt;=[3]LISTAS!$F$29),[3]LISTAS!$G$29,IF(AND(W45&gt;=[3]LISTAS!$E$28,W45&lt;=[3]LISTAS!$F$28),[3]LISTAS!$G$28,IF(AND(W45&gt;=[3]LISTAS!$E$27,W45&lt;=[3]LISTAS!$F$27),[3]LISTAS!$G$27,IF(AND(W45&gt;=[3]LISTAS!$E$26,W45&lt;=[3]LISTAS!$F$26),[3]LISTAS!$G$26,0)))))</f>
        <v>0.95</v>
      </c>
      <c r="AH45" s="95" t="str">
        <f>IF(AND(W45&gt;=[3]LISTAS!$E$30,W45&lt;=[3]LISTAS!$F$30),[3]LISTAS!$D$30,IF(AND(W45&gt;=[3]LISTAS!$E$29,W45&lt;=[3]LISTAS!$F$29),[3]LISTAS!$D$29,IF(AND(W45&gt;=[3]LISTAS!$E$28,W45&lt;=[3]LISTAS!$F$28),[3]LISTAS!$D$28,IF(AND(W45&gt;=[3]LISTAS!$E$27,W45&lt;=[3]LISTAS!$F$27),[3]LISTAS!$D$27,IF(AND(W45&gt;=[3]LISTAS!$E$26,W45&lt;=[3]LISTAS!$F$26),[3]LISTAS!$D$26,0)))))</f>
        <v>A</v>
      </c>
      <c r="AI45" s="76" t="s">
        <v>114</v>
      </c>
      <c r="AJ45" s="76">
        <f>IF(AND(AD45&gt;=[1]LISTAS!$E$30,AD45&lt;=[1]LISTAS!$F$30),[1]LISTAS!$G$30,IF(AND(AD45&gt;=[1]LISTAS!$E$29,AD45&lt;=[1]LISTAS!$F$29),[1]LISTAS!$G$29,IF(AND(AD45&gt;=[1]LISTAS!$E$28,AD45&lt;=[1]LISTAS!$F$28),[1]LISTAS!$G$28,IF(AND(AD45&gt;=[1]LISTAS!$E$27,AD45&lt;=[1]LISTAS!$F$27),[1]LISTAS!$G$27,IF(AND(AD45&gt;=[1]LISTAS!$E$26,AD45&lt;=[1]LISTAS!$F$26),[1]LISTAS!$G$26,0)))))</f>
        <v>0.95</v>
      </c>
      <c r="AK45" s="76" t="str">
        <f>IF(AND(AD45&gt;=[1]LISTAS!$E$30,AD45&lt;=[1]LISTAS!$F$30),[1]LISTAS!$D$30,IF(AND(AD45&gt;=[1]LISTAS!$E$29,AD45&lt;=[1]LISTAS!$F$29),[1]LISTAS!$D$29,IF(AND(AD45&gt;=[1]LISTAS!$E$28,AD45&lt;=[1]LISTAS!$F$28),[1]LISTAS!$D$28,IF(AND(AD45&gt;=[1]LISTAS!$E$27,AD45&lt;=[1]LISTAS!$F$27),[1]LISTAS!$D$27,IF(AND(AD45&gt;=[1]LISTAS!$E$26,AD45&lt;=[1]LISTAS!$F$26),[1]LISTAS!$D$26,0)))))</f>
        <v>A</v>
      </c>
      <c r="AL45" s="80" t="s">
        <v>213</v>
      </c>
      <c r="AM45" s="78" t="s">
        <v>211</v>
      </c>
      <c r="AN45" s="78" t="s">
        <v>339</v>
      </c>
      <c r="AO45" s="79">
        <v>0.97</v>
      </c>
      <c r="AP45" s="79">
        <v>0.94</v>
      </c>
    </row>
    <row r="46" spans="1:42">
      <c r="A46" s="87" t="s">
        <v>253</v>
      </c>
      <c r="B46" s="88" t="s">
        <v>240</v>
      </c>
      <c r="C46" s="89" t="s">
        <v>272</v>
      </c>
      <c r="D46" s="90">
        <v>3510000</v>
      </c>
      <c r="E46" s="91">
        <v>6.0199999999999997E-2</v>
      </c>
      <c r="F46" s="88" t="s">
        <v>172</v>
      </c>
      <c r="G46" s="88" t="s">
        <v>231</v>
      </c>
      <c r="H46" s="88" t="s">
        <v>99</v>
      </c>
      <c r="I46" s="65">
        <v>0</v>
      </c>
      <c r="J46" s="68">
        <v>-8.9457229999999999E-2</v>
      </c>
      <c r="K46" s="93">
        <v>2</v>
      </c>
      <c r="L46" s="66">
        <v>0.30984731999999998</v>
      </c>
      <c r="M46" s="92">
        <v>3</v>
      </c>
      <c r="N46" s="68">
        <v>0.41411114999999998</v>
      </c>
      <c r="O46" s="92">
        <v>3</v>
      </c>
      <c r="P46" s="66">
        <v>0.446314321853088</v>
      </c>
      <c r="Q46" s="100">
        <v>1</v>
      </c>
      <c r="R46" s="68">
        <v>0.20775391000000001</v>
      </c>
      <c r="S46" s="71">
        <f t="shared" si="4"/>
        <v>10.288569471853087</v>
      </c>
      <c r="T46" s="71">
        <v>1.288569471853088</v>
      </c>
      <c r="U46" s="88">
        <f>SUM(I46:Q46)</f>
        <v>10.080815561853088</v>
      </c>
      <c r="V46" s="71">
        <f t="shared" si="5"/>
        <v>13.155730528146911</v>
      </c>
      <c r="W46" s="88">
        <f>IF(F46="Actor",[3]LISTAS!$B$51,IF(F46="Actriz",[3]LISTAS!$B$52,IF(F46="Alpha Partner",[3]LISTAS!$B$53,IF(F46="Blogger",[3]LISTAS!$B$54,IF(F46="Conductor",[3]LISTAS!$B$55,IF(F46="Fotógrafo",[3]LISTAS!$B$56,IF(F46="Futbolista",[3]LISTAS!$B$57,IF(F46="Influencer",[3]LISTAS!$B$58,IF(F46="Locutor",[3]LISTAS!$B$59,IF(F46="Modelo",[3]LISTAS!$B$60,IF(F46="Músico",[3]LISTAS!$B$61,IF(F46="Periodista",[3]LISTAS!$B$62,IF(F46="Youtuber",[3]LISTAS!$B$63,0)))))))))))))</f>
        <v>14.4443</v>
      </c>
      <c r="X46" s="74">
        <f t="shared" si="6"/>
        <v>15.732869471853089</v>
      </c>
      <c r="Y46" s="88">
        <f>IF(G46="Actor",[3]LISTAS!$B$18,IF(G46="Conductor de TV",[3]LISTAS!$B$19,IF(G46="Deportista",[3]LISTAS!$B$20,IF(G46="Estilo de Vida",[3]LISTAS!$B$21,IF(G46="Fitness",[3]LISTAS!$B$22,IF(G46="Fotógrafo",[3]LISTAS!$B$23,IF(G46="Futbolista",[3]LISTAS!$B$24,IF(G46="Gamer",[3]LISTAS!$B$25,IF(G46="Locutor",[3]LISTAS!$B$26,IF(G46="Mascota",[3]LISTAS!$B$27,IF(G46="Música",[3]LISTAS!$B$28,IF(G46="Periodista",[3]LISTAS!$B$29,IF(G46="Runner",[3]LISTAS!$B$30,IF(G46="Tecnología",[3]LISTAS!$B$31,IF(G46="Autos",[3]LISTAS!$B$32,IF(G46="Coach",[3]LISTAS!$B$33,IF(G46="Deporte",[3]LISTAS!$B$34,IF(G46="Deporte Extremo",[3]LISTAS!$B$35,IF(G46="Espectáculos",[3]LISTAS!$B$36,IF(G46="Moda",[3]LISTAS!$B$37,IF(G46="Filosofía de Vida",[3]LISTAS!$B$38,IF(G46="Futbol",[3]LISTAS!$B$39,IF(G46="Mommy",[3]LISTAS!$B$40,IF(G46="Skateboard",[3]LISTAS!$B$41,IF(G46="Viajes",[3]LISTAS!$B$42,0)))))))))))))))))))))))))</f>
        <v>18.002144999999999</v>
      </c>
      <c r="Z46" s="94">
        <f>IF(H46="Actor",[3]LISTAS!$B$18,IF(H46="Conductor de TV",[3]LISTAS!$B$19,IF(H46="Deportista",[3]LISTAS!$B$20,IF(H46="Estilo de Vida",[3]LISTAS!$B$21,IF(H46="Fitness",[3]LISTAS!$B$22,IF(H46="Fotógrafo",[3]LISTAS!$B$23,IF(H46="Futbolista",[3]LISTAS!$B$24,IF(H46="Gamer",[3]LISTAS!$B$25,IF(H46="Locutor",[3]LISTAS!$B$26,IF(H46="Mascota",[3]LISTAS!$B$27,IF(H46="Música",[3]LISTAS!$B$28,IF(H46="Periodista",[3]LISTAS!$B$29,IF(H46="Runner",[3]LISTAS!$B$30,IF(H46="Tecnología",[3]LISTAS!$B$31,IF(H46="Autos",[3]LISTAS!$B$32,IF(H46="Coach",[3]LISTAS!$B$33,IF(H46="Deporte",[3]LISTAS!$B$34,IF(H46="Deporte Extremo",[3]LISTAS!$B$35,IF(H46="Espectáculos",[3]LISTAS!$B$36,IF(H46="Moda",[3]LISTAS!$B$37,IF(H46="Filosofía de Vida",[3]LISTAS!$B$38,IF(H46="Futbol",[3]LISTAS!$B$39,IF(H46="Mommy",[3]LISTAS!$B$40,IF(H46="Skateboard",[3]LISTAS!$B$41,IF(H46="Viajes",[3]LISTAS!$B$42,0)))))))))))))))))))))))))</f>
        <v>0</v>
      </c>
      <c r="AA46" s="88">
        <f t="shared" si="12"/>
        <v>12.044828617963272</v>
      </c>
      <c r="AB46" s="88">
        <f t="shared" si="13"/>
        <v>18.002144999999999</v>
      </c>
      <c r="AC46" s="74">
        <f t="shared" si="7"/>
        <v>15.732869471853089</v>
      </c>
      <c r="AD46" s="74">
        <f t="shared" si="14"/>
        <v>17.021438943706176</v>
      </c>
      <c r="AE46" s="75">
        <f>IF(AND(AC46&gt;=[1]LISTAS!$E$30,AC46&lt;=[1]LISTAS!$F$30),[1]LISTAS!$G$30,IF(AND(AC46&gt;=[1]LISTAS!$E$29,AC46&lt;=[1]LISTAS!$F$29),[1]LISTAS!$G$29,IF(AND(AC46&gt;=[1]LISTAS!$E$28,AC46&lt;=[1]LISTAS!$F$28),[1]LISTAS!$G$28,IF(AND(AC46&gt;=[1]LISTAS!$E$27,AC46&lt;=[1]LISTAS!$F$27),[1]LISTAS!$G$27,IF(AND(AC46&gt;=[1]LISTAS!$E$26,AC46&lt;=[1]LISTAS!$F$26),[1]LISTAS!$G$26,0)))))</f>
        <v>0.9</v>
      </c>
      <c r="AF46" s="75" t="s">
        <v>127</v>
      </c>
      <c r="AG46" s="95">
        <f>IF(AND(W46&gt;=[3]LISTAS!$E$30,W46&lt;=[3]LISTAS!$F$30),[3]LISTAS!$G$30,IF(AND(W46&gt;=[3]LISTAS!$E$29,W46&lt;=[3]LISTAS!$F$29),[3]LISTAS!$G$29,IF(AND(W46&gt;=[3]LISTAS!$E$28,W46&lt;=[3]LISTAS!$F$28),[3]LISTAS!$G$28,IF(AND(W46&gt;=[3]LISTAS!$E$27,W46&lt;=[3]LISTAS!$F$27),[3]LISTAS!$G$27,IF(AND(W46&gt;=[3]LISTAS!$E$26,W46&lt;=[3]LISTAS!$F$26),[3]LISTAS!$G$26,0)))))</f>
        <v>0.9</v>
      </c>
      <c r="AH46" s="95" t="str">
        <f>IF(AND(W46&gt;=[3]LISTAS!$E$30,W46&lt;=[3]LISTAS!$F$30),[3]LISTAS!$D$30,IF(AND(W46&gt;=[3]LISTAS!$E$29,W46&lt;=[3]LISTAS!$F$29),[3]LISTAS!$D$29,IF(AND(W46&gt;=[3]LISTAS!$E$28,W46&lt;=[3]LISTAS!$F$28),[3]LISTAS!$D$28,IF(AND(W46&gt;=[3]LISTAS!$E$27,W46&lt;=[3]LISTAS!$F$27),[3]LISTAS!$D$27,IF(AND(W46&gt;=[3]LISTAS!$E$26,W46&lt;=[3]LISTAS!$F$26),[3]LISTAS!$D$26,0)))))</f>
        <v>B</v>
      </c>
      <c r="AI46" s="76" t="s">
        <v>108</v>
      </c>
      <c r="AJ46" s="76">
        <f>IF(AND(AD46&gt;=[1]LISTAS!$E$30,AD46&lt;=[1]LISTAS!$F$30),[1]LISTAS!$G$30,IF(AND(AD46&gt;=[1]LISTAS!$E$29,AD46&lt;=[1]LISTAS!$F$29),[1]LISTAS!$G$29,IF(AND(AD46&gt;=[1]LISTAS!$E$28,AD46&lt;=[1]LISTAS!$F$28),[1]LISTAS!$G$28,IF(AND(AD46&gt;=[1]LISTAS!$E$27,AD46&lt;=[1]LISTAS!$F$27),[1]LISTAS!$G$27,IF(AND(AD46&gt;=[1]LISTAS!$E$26,AD46&lt;=[1]LISTAS!$F$26),[1]LISTAS!$G$26,0)))))</f>
        <v>0.95</v>
      </c>
      <c r="AK46" s="76" t="str">
        <f>IF(AND(AD46&gt;=[1]LISTAS!$E$30,AD46&lt;=[1]LISTAS!$F$30),[1]LISTAS!$D$30,IF(AND(AD46&gt;=[1]LISTAS!$E$29,AD46&lt;=[1]LISTAS!$F$29),[1]LISTAS!$D$29,IF(AND(AD46&gt;=[1]LISTAS!$E$28,AD46&lt;=[1]LISTAS!$F$28),[1]LISTAS!$D$28,IF(AND(AD46&gt;=[1]LISTAS!$E$27,AD46&lt;=[1]LISTAS!$F$27),[1]LISTAS!$D$27,IF(AND(AD46&gt;=[1]LISTAS!$E$26,AD46&lt;=[1]LISTAS!$F$26),[1]LISTAS!$D$26,0)))))</f>
        <v>A</v>
      </c>
      <c r="AL46" s="77" t="str">
        <f t="shared" si="8"/>
        <v>SE MANTUVO</v>
      </c>
      <c r="AM46" s="78" t="s">
        <v>211</v>
      </c>
      <c r="AN46" s="78"/>
      <c r="AO46" s="79">
        <v>0.97</v>
      </c>
      <c r="AP46" s="79">
        <v>0.94</v>
      </c>
    </row>
    <row r="47" spans="1:42">
      <c r="A47" s="87" t="s">
        <v>253</v>
      </c>
      <c r="B47" s="88" t="s">
        <v>240</v>
      </c>
      <c r="C47" s="89" t="s">
        <v>273</v>
      </c>
      <c r="D47" s="90">
        <v>2100000</v>
      </c>
      <c r="E47" s="91">
        <v>7.0499999999999993E-2</v>
      </c>
      <c r="F47" s="88" t="s">
        <v>172</v>
      </c>
      <c r="G47" s="88" t="s">
        <v>91</v>
      </c>
      <c r="H47" s="88"/>
      <c r="I47" s="85">
        <v>5</v>
      </c>
      <c r="J47" s="68">
        <v>0.66402543999999997</v>
      </c>
      <c r="K47" s="92">
        <v>3</v>
      </c>
      <c r="L47" s="66">
        <v>0.45305830000000002</v>
      </c>
      <c r="M47" s="96">
        <v>4</v>
      </c>
      <c r="N47" s="68">
        <v>-0.11125102000000001</v>
      </c>
      <c r="O47" s="92">
        <v>3</v>
      </c>
      <c r="P47" s="66">
        <v>0.42851183617743399</v>
      </c>
      <c r="Q47" s="96">
        <v>4</v>
      </c>
      <c r="R47" s="68">
        <v>0.50142421999999998</v>
      </c>
      <c r="S47" s="71">
        <f t="shared" si="4"/>
        <v>20.935768776177436</v>
      </c>
      <c r="T47" s="71">
        <v>1.9357687761774338</v>
      </c>
      <c r="U47" s="88">
        <f>SUM(I47:Q47)</f>
        <v>20.434344556177436</v>
      </c>
      <c r="V47" s="71">
        <f t="shared" si="5"/>
        <v>12.508531223822565</v>
      </c>
      <c r="W47" s="88">
        <f>IF(F47="Actor",[3]LISTAS!$B$51,IF(F47="Actriz",[3]LISTAS!$B$52,IF(F47="Alpha Partner",[3]LISTAS!$B$53,IF(F47="Blogger",[3]LISTAS!$B$54,IF(F47="Conductor",[3]LISTAS!$B$55,IF(F47="Fotógrafo",[3]LISTAS!$B$56,IF(F47="Futbolista",[3]LISTAS!$B$57,IF(F47="Influencer",[3]LISTAS!$B$58,IF(F47="Locutor",[3]LISTAS!$B$59,IF(F47="Modelo",[3]LISTAS!$B$60,IF(F47="Músico",[3]LISTAS!$B$61,IF(F47="Periodista",[3]LISTAS!$B$62,IF(F47="Youtuber",[3]LISTAS!$B$63,0)))))))))))))</f>
        <v>14.4443</v>
      </c>
      <c r="X47" s="74">
        <f t="shared" si="6"/>
        <v>16.380068776177435</v>
      </c>
      <c r="Y47" s="88">
        <f>IF(G47="Actor",[3]LISTAS!$B$18,IF(G47="Conductor de TV",[3]LISTAS!$B$19,IF(G47="Deportista",[3]LISTAS!$B$20,IF(G47="Estilo de Vida",[3]LISTAS!$B$21,IF(G47="Fitness",[3]LISTAS!$B$22,IF(G47="Fotógrafo",[3]LISTAS!$B$23,IF(G47="Futbolista",[3]LISTAS!$B$24,IF(G47="Gamer",[3]LISTAS!$B$25,IF(G47="Locutor",[3]LISTAS!$B$26,IF(G47="Mascota",[3]LISTAS!$B$27,IF(G47="Música",[3]LISTAS!$B$28,IF(G47="Periodista",[3]LISTAS!$B$29,IF(G47="Runner",[3]LISTAS!$B$30,IF(G47="Tecnología",[3]LISTAS!$B$31,IF(G47="Autos",[3]LISTAS!$B$32,IF(G47="Coach",[3]LISTAS!$B$33,IF(G47="Deporte",[3]LISTAS!$B$34,IF(G47="Deporte Extremo",[3]LISTAS!$B$35,IF(G47="Espectáculos",[3]LISTAS!$B$36,IF(G47="Moda",[3]LISTAS!$B$37,IF(G47="Filosofía de Vida",[3]LISTAS!$B$38,IF(G47="Futbol",[3]LISTAS!$B$39,IF(G47="Mommy",[3]LISTAS!$B$40,IF(G47="Skateboard",[3]LISTAS!$B$41,IF(G47="Viajes",[3]LISTAS!$B$42,0)))))))))))))))))))))))))</f>
        <v>31.38721</v>
      </c>
      <c r="Z47" s="94">
        <f>IF(H47="Actor",[3]LISTAS!$B$18,IF(H47="Conductor de TV",[3]LISTAS!$B$19,IF(H47="Deportista",[3]LISTAS!$B$20,IF(H47="Estilo de Vida",[3]LISTAS!$B$21,IF(H47="Fitness",[3]LISTAS!$B$22,IF(H47="Fotógrafo",[3]LISTAS!$B$23,IF(H47="Futbolista",[3]LISTAS!$B$24,IF(H47="Gamer",[3]LISTAS!$B$25,IF(H47="Locutor",[3]LISTAS!$B$26,IF(H47="Mascota",[3]LISTAS!$B$27,IF(H47="Música",[3]LISTAS!$B$28,IF(H47="Periodista",[3]LISTAS!$B$29,IF(H47="Runner",[3]LISTAS!$B$30,IF(H47="Tecnología",[3]LISTAS!$B$31,IF(H47="Autos",[3]LISTAS!$B$32,IF(H47="Coach",[3]LISTAS!$B$33,IF(H47="Deporte",[3]LISTAS!$B$34,IF(H47="Deporte Extremo",[3]LISTAS!$B$35,IF(H47="Espectáculos",[3]LISTAS!$B$36,IF(H47="Moda",[3]LISTAS!$B$37,IF(H47="Filosofía de Vida",[3]LISTAS!$B$38,IF(H47="Futbol",[3]LISTAS!$B$39,IF(H47="Mommy",[3]LISTAS!$B$40,IF(H47="Skateboard",[3]LISTAS!$B$41,IF(H47="Viajes",[3]LISTAS!$B$42,0)))))))))))))))))))))))))</f>
        <v>0</v>
      </c>
      <c r="AA47" s="88">
        <f t="shared" si="12"/>
        <v>15.552894694044358</v>
      </c>
      <c r="AB47" s="104">
        <f t="shared" si="13"/>
        <v>31.38721</v>
      </c>
      <c r="AC47" s="74">
        <f>X47*2</f>
        <v>32.76013755235487</v>
      </c>
      <c r="AD47" s="74">
        <f t="shared" si="14"/>
        <v>34.695906328532303</v>
      </c>
      <c r="AE47" s="75">
        <f>IF(AND(AC47&gt;=[1]LISTAS!$E$30,AC47&lt;=[1]LISTAS!$F$30),[1]LISTAS!$G$30,IF(AND(AC47&gt;=[1]LISTAS!$E$29,AC47&lt;=[1]LISTAS!$F$29),[1]LISTAS!$G$29,IF(AND(AC47&gt;=[1]LISTAS!$E$28,AC47&lt;=[1]LISTAS!$F$28),[1]LISTAS!$G$28,IF(AND(AC47&gt;=[1]LISTAS!$E$27,AC47&lt;=[1]LISTAS!$F$27),[1]LISTAS!$G$27,IF(AND(AC47&gt;=[1]LISTAS!$E$26,AC47&lt;=[1]LISTAS!$F$26),[1]LISTAS!$G$26,0)))))</f>
        <v>1.05</v>
      </c>
      <c r="AF47" s="75" t="s">
        <v>127</v>
      </c>
      <c r="AG47" s="95">
        <f>IF(AND(W47&gt;=[3]LISTAS!$E$30,W47&lt;=[3]LISTAS!$F$30),[3]LISTAS!$G$30,IF(AND(W47&gt;=[3]LISTAS!$E$29,W47&lt;=[3]LISTAS!$F$29),[3]LISTAS!$G$29,IF(AND(W47&gt;=[3]LISTAS!$E$28,W47&lt;=[3]LISTAS!$F$28),[3]LISTAS!$G$28,IF(AND(W47&gt;=[3]LISTAS!$E$27,W47&lt;=[3]LISTAS!$F$27),[3]LISTAS!$G$27,IF(AND(W47&gt;=[3]LISTAS!$E$26,W47&lt;=[3]LISTAS!$F$26),[3]LISTAS!$G$26,0)))))</f>
        <v>0.9</v>
      </c>
      <c r="AH47" s="95" t="str">
        <f>IF(AND(W47&gt;=[3]LISTAS!$E$30,W47&lt;=[3]LISTAS!$F$30),[3]LISTAS!$D$30,IF(AND(W47&gt;=[3]LISTAS!$E$29,W47&lt;=[3]LISTAS!$F$29),[3]LISTAS!$D$29,IF(AND(W47&gt;=[3]LISTAS!$E$28,W47&lt;=[3]LISTAS!$F$28),[3]LISTAS!$D$28,IF(AND(W47&gt;=[3]LISTAS!$E$27,W47&lt;=[3]LISTAS!$F$27),[3]LISTAS!$D$27,IF(AND(W47&gt;=[3]LISTAS!$E$26,W47&lt;=[3]LISTAS!$F$26),[3]LISTAS!$D$26,0)))))</f>
        <v>B</v>
      </c>
      <c r="AI47" s="76" t="s">
        <v>120</v>
      </c>
      <c r="AJ47" s="76">
        <f>IF(AND(AD47&gt;=[1]LISTAS!$E$30,AD47&lt;=[1]LISTAS!$F$30),[1]LISTAS!$G$30,IF(AND(AD47&gt;=[1]LISTAS!$E$29,AD47&lt;=[1]LISTAS!$F$29),[1]LISTAS!$G$29,IF(AND(AD47&gt;=[1]LISTAS!$E$28,AD47&lt;=[1]LISTAS!$F$28),[1]LISTAS!$G$28,IF(AND(AD47&gt;=[1]LISTAS!$E$27,AD47&lt;=[1]LISTAS!$F$27),[1]LISTAS!$G$27,IF(AND(AD47&gt;=[1]LISTAS!$E$26,AD47&lt;=[1]LISTAS!$F$26),[1]LISTAS!$G$26,0)))))</f>
        <v>1.1000000000000001</v>
      </c>
      <c r="AK47" s="76" t="str">
        <f>IF(AND(AD47&gt;=[1]LISTAS!$E$30,AD47&lt;=[1]LISTAS!$F$30),[1]LISTAS!$D$30,IF(AND(AD47&gt;=[1]LISTAS!$E$29,AD47&lt;=[1]LISTAS!$F$29),[1]LISTAS!$D$29,IF(AND(AD47&gt;=[1]LISTAS!$E$28,AD47&lt;=[1]LISTAS!$F$28),[1]LISTAS!$D$28,IF(AND(AD47&gt;=[1]LISTAS!$E$27,AD47&lt;=[1]LISTAS!$F$27),[1]LISTAS!$D$27,IF(AND(AD47&gt;=[1]LISTAS!$E$26,AD47&lt;=[1]LISTAS!$F$26),[1]LISTAS!$D$26,0)))))</f>
        <v>AAA</v>
      </c>
      <c r="AL47" s="77" t="str">
        <f t="shared" si="8"/>
        <v>SE MANTUVO</v>
      </c>
      <c r="AM47" s="105">
        <f>33-AB47</f>
        <v>1.6127900000000004</v>
      </c>
      <c r="AN47" s="106" t="s">
        <v>274</v>
      </c>
      <c r="AO47" s="79">
        <v>0.97</v>
      </c>
      <c r="AP47" s="107">
        <v>0.91</v>
      </c>
    </row>
    <row r="48" spans="1:42">
      <c r="A48" s="87" t="s">
        <v>253</v>
      </c>
      <c r="B48" s="88" t="s">
        <v>209</v>
      </c>
      <c r="C48" s="89" t="s">
        <v>275</v>
      </c>
      <c r="D48" s="90">
        <v>6564</v>
      </c>
      <c r="E48" s="91">
        <v>3.5299999999999998E-2</v>
      </c>
      <c r="F48" s="88" t="s">
        <v>171</v>
      </c>
      <c r="G48" s="88" t="s">
        <v>148</v>
      </c>
      <c r="H48" s="88" t="s">
        <v>131</v>
      </c>
      <c r="I48" s="65">
        <v>0</v>
      </c>
      <c r="J48" s="68">
        <v>1.33333E-3</v>
      </c>
      <c r="K48" s="101">
        <v>0</v>
      </c>
      <c r="L48" s="66">
        <v>-1.9400000000000001E-6</v>
      </c>
      <c r="M48" s="97">
        <v>5</v>
      </c>
      <c r="N48" s="68">
        <v>0.58175447999999996</v>
      </c>
      <c r="O48" s="92">
        <v>3</v>
      </c>
      <c r="P48" s="66">
        <v>0.39974652518966203</v>
      </c>
      <c r="Q48" s="100">
        <v>1</v>
      </c>
      <c r="R48" s="68">
        <v>0.21778301</v>
      </c>
      <c r="S48" s="71">
        <f t="shared" si="4"/>
        <v>10.200615405189662</v>
      </c>
      <c r="T48" s="71">
        <v>1.200615405189662</v>
      </c>
      <c r="U48" s="88">
        <f>SUM(I48:Q48)</f>
        <v>9.9828323951896625</v>
      </c>
      <c r="V48" s="71">
        <f t="shared" si="5"/>
        <v>11.312184594810338</v>
      </c>
      <c r="W48" s="88">
        <f>IF(F48="Actor",[3]LISTAS!$B$51,IF(F48="Actriz",[3]LISTAS!$B$52,IF(F48="Alpha Partner",[3]LISTAS!$B$53,IF(F48="Blogger",[3]LISTAS!$B$54,IF(F48="Conductor",[3]LISTAS!$B$55,IF(F48="Fotógrafo",[3]LISTAS!$B$56,IF(F48="Futbolista",[3]LISTAS!$B$57,IF(F48="Influencer",[3]LISTAS!$B$58,IF(F48="Locutor",[3]LISTAS!$B$59,IF(F48="Modelo",[3]LISTAS!$B$60,IF(F48="Músico",[3]LISTAS!$B$61,IF(F48="Periodista",[3]LISTAS!$B$62,IF(F48="Youtuber",[3]LISTAS!$B$63,0)))))))))))))</f>
        <v>12.5128</v>
      </c>
      <c r="X48" s="74">
        <f t="shared" si="6"/>
        <v>13.713415405189663</v>
      </c>
      <c r="Y48" s="88">
        <f>IF(G48="Actor",[3]LISTAS!$B$18,IF(G48="Conductor de TV",[3]LISTAS!$B$19,IF(G48="Deportista",[3]LISTAS!$B$20,IF(G48="Estilo de Vida",[3]LISTAS!$B$21,IF(G48="Fitness",[3]LISTAS!$B$22,IF(G48="Fotógrafo",[3]LISTAS!$B$23,IF(G48="Futbolista",[3]LISTAS!$B$24,IF(G48="Gamer",[3]LISTAS!$B$25,IF(G48="Locutor",[3]LISTAS!$B$26,IF(G48="Mascota",[3]LISTAS!$B$27,IF(G48="Música",[3]LISTAS!$B$28,IF(G48="Periodista",[3]LISTAS!$B$29,IF(G48="Runner",[3]LISTAS!$B$30,IF(G48="Tecnología",[3]LISTAS!$B$31,IF(G48="Autos",[3]LISTAS!$B$32,IF(G48="Coach",[3]LISTAS!$B$33,IF(G48="Deporte",[3]LISTAS!$B$34,IF(G48="Deporte Extremo",[3]LISTAS!$B$35,IF(G48="Espectáculos",[3]LISTAS!$B$36,IF(G48="Moda",[3]LISTAS!$B$37,IF(G48="Filosofía de Vida",[3]LISTAS!$B$38,IF(G48="Futbol",[3]LISTAS!$B$39,IF(G48="Mommy",[3]LISTAS!$B$40,IF(G48="Skateboard",[3]LISTAS!$B$41,IF(G48="Viajes",[3]LISTAS!$B$42,0)))))))))))))))))))))))))</f>
        <v>23.236910000000002</v>
      </c>
      <c r="Z48" s="88">
        <f>IF(H48="Actor",[3]LISTAS!$B$18,IF(H48="Conductor de TV",[3]LISTAS!$B$19,IF(H48="Deportista",[3]LISTAS!$B$20,IF(H48="Estilo de Vida",[3]LISTAS!$B$21,IF(H48="Fitness",[3]LISTAS!$B$22,IF(H48="Fotógrafo",[3]LISTAS!$B$23,IF(H48="Futbolista",[3]LISTAS!$B$24,IF(H48="Gamer",[3]LISTAS!$B$25,IF(H48="Locutor",[3]LISTAS!$B$26,IF(H48="Mascota",[3]LISTAS!$B$27,IF(H48="Música",[3]LISTAS!$B$28,IF(H48="Periodista",[3]LISTAS!$B$29,IF(H48="Runner",[3]LISTAS!$B$30,IF(H48="Tecnología",[3]LISTAS!$B$31,IF(H48="Autos",[3]LISTAS!$B$32,IF(H48="Coach",[3]LISTAS!$B$33,IF(H48="Deporte",[3]LISTAS!$B$34,IF(H48="Deporte Extremo",[3]LISTAS!$B$35,IF(H48="Espectáculos",[3]LISTAS!$B$36,IF(H48="Moda",[3]LISTAS!$B$37,IF(H48="Filosofía de Vida",[3]LISTAS!$B$38,IF(H48="Futbol",[3]LISTAS!$B$39,IF(H48="Mommy",[3]LISTAS!$B$40,IF(H48="Skateboard",[3]LISTAS!$B$41,IF(H48="Viajes",[3]LISTAS!$B$42,0)))))))))))))))))))))))))</f>
        <v>18.804566999999999</v>
      </c>
      <c r="AA48" s="88">
        <f t="shared" si="12"/>
        <v>17.066923101297416</v>
      </c>
      <c r="AB48" s="88">
        <f t="shared" si="13"/>
        <v>23.236910000000002</v>
      </c>
      <c r="AC48" s="74">
        <f t="shared" ref="AC48:AC76" si="15">X48</f>
        <v>13.713415405189663</v>
      </c>
      <c r="AD48" s="74">
        <f t="shared" si="14"/>
        <v>14.914030810379325</v>
      </c>
      <c r="AE48" s="75">
        <f>IF(AND(AC48&gt;=[1]LISTAS!$E$30,AC48&lt;=[1]LISTAS!$F$30),[1]LISTAS!$G$30,IF(AND(AC48&gt;=[1]LISTAS!$E$29,AC48&lt;=[1]LISTAS!$F$29),[1]LISTAS!$G$29,IF(AND(AC48&gt;=[1]LISTAS!$E$28,AC48&lt;=[1]LISTAS!$F$28),[1]LISTAS!$G$28,IF(AND(AC48&gt;=[1]LISTAS!$E$27,AC48&lt;=[1]LISTAS!$F$27),[1]LISTAS!$G$27,IF(AND(AC48&gt;=[1]LISTAS!$E$26,AC48&lt;=[1]LISTAS!$F$26),[1]LISTAS!$G$26,0)))))</f>
        <v>0.9</v>
      </c>
      <c r="AF48" s="75" t="s">
        <v>127</v>
      </c>
      <c r="AG48" s="95">
        <f>IF(AND(W48&gt;=[3]LISTAS!$E$30,W48&lt;=[3]LISTAS!$F$30),[3]LISTAS!$G$30,IF(AND(W48&gt;=[3]LISTAS!$E$29,W48&lt;=[3]LISTAS!$F$29),[3]LISTAS!$G$29,IF(AND(W48&gt;=[3]LISTAS!$E$28,W48&lt;=[3]LISTAS!$F$28),[3]LISTAS!$G$28,IF(AND(W48&gt;=[3]LISTAS!$E$27,W48&lt;=[3]LISTAS!$F$27),[3]LISTAS!$G$27,IF(AND(W48&gt;=[3]LISTAS!$E$26,W48&lt;=[3]LISTAS!$F$26),[3]LISTAS!$G$26,0)))))</f>
        <v>0.9</v>
      </c>
      <c r="AH48" s="95" t="str">
        <f>IF(AND(W48&gt;=[3]LISTAS!$E$30,W48&lt;=[3]LISTAS!$F$30),[3]LISTAS!$D$30,IF(AND(W48&gt;=[3]LISTAS!$E$29,W48&lt;=[3]LISTAS!$F$29),[3]LISTAS!$D$29,IF(AND(W48&gt;=[3]LISTAS!$E$28,W48&lt;=[3]LISTAS!$F$28),[3]LISTAS!$D$28,IF(AND(W48&gt;=[3]LISTAS!$E$27,W48&lt;=[3]LISTAS!$F$27),[3]LISTAS!$D$27,IF(AND(W48&gt;=[3]LISTAS!$E$26,W48&lt;=[3]LISTAS!$F$26),[3]LISTAS!$D$26,0)))))</f>
        <v>B</v>
      </c>
      <c r="AI48" s="76" t="s">
        <v>127</v>
      </c>
      <c r="AJ48" s="76">
        <f>IF(AND(AD48&gt;=[1]LISTAS!$E$30,AD48&lt;=[1]LISTAS!$F$30),[1]LISTAS!$G$30,IF(AND(AD48&gt;=[1]LISTAS!$E$29,AD48&lt;=[1]LISTAS!$F$29),[1]LISTAS!$G$29,IF(AND(AD48&gt;=[1]LISTAS!$E$28,AD48&lt;=[1]LISTAS!$F$28),[1]LISTAS!$G$28,IF(AND(AD48&gt;=[1]LISTAS!$E$27,AD48&lt;=[1]LISTAS!$F$27),[1]LISTAS!$G$27,IF(AND(AD48&gt;=[1]LISTAS!$E$26,AD48&lt;=[1]LISTAS!$F$26),[1]LISTAS!$G$26,0)))))</f>
        <v>0.9</v>
      </c>
      <c r="AK48" s="76" t="str">
        <f>IF(AND(AD48&gt;=[1]LISTAS!$E$30,AD48&lt;=[1]LISTAS!$F$30),[1]LISTAS!$D$30,IF(AND(AD48&gt;=[1]LISTAS!$E$29,AD48&lt;=[1]LISTAS!$F$29),[1]LISTAS!$D$29,IF(AND(AD48&gt;=[1]LISTAS!$E$28,AD48&lt;=[1]LISTAS!$F$28),[1]LISTAS!$D$28,IF(AND(AD48&gt;=[1]LISTAS!$E$27,AD48&lt;=[1]LISTAS!$F$27),[1]LISTAS!$D$27,IF(AND(AD48&gt;=[1]LISTAS!$E$26,AD48&lt;=[1]LISTAS!$F$26),[1]LISTAS!$D$26,0)))))</f>
        <v>B</v>
      </c>
      <c r="AL48" s="77" t="str">
        <f t="shared" si="8"/>
        <v>SE MANTUVO</v>
      </c>
      <c r="AM48" s="78" t="s">
        <v>211</v>
      </c>
      <c r="AN48" s="78"/>
      <c r="AO48" s="79">
        <v>0.97</v>
      </c>
      <c r="AP48" s="79">
        <v>0.94</v>
      </c>
    </row>
    <row r="49" spans="1:42">
      <c r="A49" s="87" t="s">
        <v>253</v>
      </c>
      <c r="B49" s="88" t="s">
        <v>209</v>
      </c>
      <c r="C49" s="89" t="s">
        <v>276</v>
      </c>
      <c r="D49" s="90">
        <v>11500</v>
      </c>
      <c r="E49" s="91">
        <v>7.6600000000000001E-2</v>
      </c>
      <c r="F49" s="102" t="s">
        <v>119</v>
      </c>
      <c r="G49" s="88" t="s">
        <v>131</v>
      </c>
      <c r="H49" s="88" t="s">
        <v>142</v>
      </c>
      <c r="I49" s="65">
        <v>0</v>
      </c>
      <c r="J49" s="68">
        <v>1.109804E-2</v>
      </c>
      <c r="K49" s="100">
        <v>1</v>
      </c>
      <c r="L49" s="66">
        <v>-0.23659047999999999</v>
      </c>
      <c r="M49" s="97">
        <v>5</v>
      </c>
      <c r="N49" s="68">
        <v>0.59987201000000001</v>
      </c>
      <c r="O49" s="92">
        <v>3</v>
      </c>
      <c r="P49" s="66">
        <v>0.40387321008032601</v>
      </c>
      <c r="Q49" s="101">
        <v>0</v>
      </c>
      <c r="R49" s="68">
        <v>-0.28009202999999999</v>
      </c>
      <c r="S49" s="71">
        <f t="shared" si="4"/>
        <v>9.4981607500803253</v>
      </c>
      <c r="T49" s="71">
        <v>0.49816075008032606</v>
      </c>
      <c r="U49" s="88">
        <f>SUM(I49:R49)</f>
        <v>9.4981607500803253</v>
      </c>
      <c r="V49" s="71">
        <f t="shared" si="5"/>
        <v>-0.49816075008032606</v>
      </c>
      <c r="W49" s="88">
        <f>IF(F49="Actor",[3]LISTAS!$B$51,IF(F49="Actriz",[3]LISTAS!$B$52,IF(F49="Alpha Partner",[3]LISTAS!$B$53,IF(F49="Blogger",[3]LISTAS!$B$54,IF(F49="Conductor",[3]LISTAS!$B$55,IF(F49="Fotógrafo",[3]LISTAS!$B$56,IF(F49="Futbolista",[3]LISTAS!$B$57,IF(F49="Influencer",[3]LISTAS!$B$58,IF(F49="Locutor",[3]LISTAS!$B$59,IF(F49="Modelo",[3]LISTAS!$B$60,IF(F49="Músico",[3]LISTAS!$B$61,IF(F49="Periodista",[3]LISTAS!$B$62,IF(F49="Youtuber",[3]LISTAS!$B$63,0)))))))))))))</f>
        <v>0</v>
      </c>
      <c r="X49" s="74">
        <f t="shared" si="6"/>
        <v>0.49816075008032606</v>
      </c>
      <c r="Y49" s="88">
        <f>IF(G49="Actor",[3]LISTAS!$B$18,IF(G49="Conductor de TV",[3]LISTAS!$B$19,IF(G49="Deportista",[3]LISTAS!$B$20,IF(G49="Estilo de Vida",[3]LISTAS!$B$21,IF(G49="Fitness",[3]LISTAS!$B$22,IF(G49="Fotógrafo",[3]LISTAS!$B$23,IF(G49="Futbolista",[3]LISTAS!$B$24,IF(G49="Gamer",[3]LISTAS!$B$25,IF(G49="Locutor",[3]LISTAS!$B$26,IF(G49="Mascota",[3]LISTAS!$B$27,IF(G49="Música",[3]LISTAS!$B$28,IF(G49="Periodista",[3]LISTAS!$B$29,IF(G49="Runner",[3]LISTAS!$B$30,IF(G49="Tecnología",[3]LISTAS!$B$31,IF(G49="Autos",[3]LISTAS!$B$32,IF(G49="Coach",[3]LISTAS!$B$33,IF(G49="Deporte",[3]LISTAS!$B$34,IF(G49="Deporte Extremo",[3]LISTAS!$B$35,IF(G49="Espectáculos",[3]LISTAS!$B$36,IF(G49="Moda",[3]LISTAS!$B$37,IF(G49="Filosofía de Vida",[3]LISTAS!$B$38,IF(G49="Futbol",[3]LISTAS!$B$39,IF(G49="Mommy",[3]LISTAS!$B$40,IF(G49="Skateboard",[3]LISTAS!$B$41,IF(G49="Viajes",[3]LISTAS!$B$42,0)))))))))))))))))))))))))</f>
        <v>18.804566999999999</v>
      </c>
      <c r="Z49" s="88">
        <f>IF(H49="Actor",[3]LISTAS!$B$18,IF(H49="Conductor de TV",[3]LISTAS!$B$19,IF(H49="Deportista",[3]LISTAS!$B$20,IF(H49="Estilo de Vida",[3]LISTAS!$B$21,IF(H49="Fitness",[3]LISTAS!$B$22,IF(H49="Fotógrafo",[3]LISTAS!$B$23,IF(H49="Futbolista",[3]LISTAS!$B$24,IF(H49="Gamer",[3]LISTAS!$B$25,IF(H49="Locutor",[3]LISTAS!$B$26,IF(H49="Mascota",[3]LISTAS!$B$27,IF(H49="Música",[3]LISTAS!$B$28,IF(H49="Periodista",[3]LISTAS!$B$29,IF(H49="Runner",[3]LISTAS!$B$30,IF(H49="Tecnología",[3]LISTAS!$B$31,IF(H49="Autos",[3]LISTAS!$B$32,IF(H49="Coach",[3]LISTAS!$B$33,IF(H49="Deporte",[3]LISTAS!$B$34,IF(H49="Deporte Extremo",[3]LISTAS!$B$35,IF(H49="Espectáculos",[3]LISTAS!$B$36,IF(H49="Moda",[3]LISTAS!$B$37,IF(H49="Filosofía de Vida",[3]LISTAS!$B$38,IF(H49="Futbol",[3]LISTAS!$B$39,IF(H49="Mommy",[3]LISTAS!$B$40,IF(H49="Skateboard",[3]LISTAS!$B$41,IF(H49="Viajes",[3]LISTAS!$B$42,0)))))))))))))))))))))))))</f>
        <v>18.344442999999998</v>
      </c>
      <c r="AA49" s="88">
        <f t="shared" si="12"/>
        <v>9.4117926875200801</v>
      </c>
      <c r="AB49" s="88">
        <f t="shared" si="13"/>
        <v>18.804566999999999</v>
      </c>
      <c r="AC49" s="74">
        <f t="shared" si="15"/>
        <v>0.49816075008032606</v>
      </c>
      <c r="AD49" s="74">
        <f t="shared" si="14"/>
        <v>0.99632150016065213</v>
      </c>
      <c r="AE49" s="82">
        <f>IF(AND(AC49&gt;=[1]LISTAS!$E$30,AC49&lt;=[1]LISTAS!$F$30),[1]LISTAS!$G$30,IF(AND(AC49&gt;=[1]LISTAS!$E$29,AC49&lt;=[1]LISTAS!$F$29),[1]LISTAS!$G$29,IF(AND(AC49&gt;=[1]LISTAS!$E$28,AC49&lt;=[1]LISTAS!$F$28),[1]LISTAS!$G$28,IF(AND(AC49&gt;=[1]LISTAS!$E$27,AC49&lt;=[1]LISTAS!$F$27),[1]LISTAS!$G$27,IF(AND(AC49&gt;=[1]LISTAS!$E$26,AC49&lt;=[1]LISTAS!$F$26),[1]LISTAS!$G$26,0)))))</f>
        <v>0</v>
      </c>
      <c r="AF49" s="82">
        <v>0</v>
      </c>
      <c r="AG49" s="95">
        <f>IF(AND(W49&gt;=[3]LISTAS!$E$30,W49&lt;=[3]LISTAS!$F$30),[3]LISTAS!$G$30,IF(AND(W49&gt;=[3]LISTAS!$E$29,W49&lt;=[3]LISTAS!$F$29),[3]LISTAS!$G$29,IF(AND(W49&gt;=[3]LISTAS!$E$28,W49&lt;=[3]LISTAS!$F$28),[3]LISTAS!$G$28,IF(AND(W49&gt;=[3]LISTAS!$E$27,W49&lt;=[3]LISTAS!$F$27),[3]LISTAS!$G$27,IF(AND(W49&gt;=[3]LISTAS!$E$26,W49&lt;=[3]LISTAS!$F$26),[3]LISTAS!$G$26,0)))))</f>
        <v>0</v>
      </c>
      <c r="AH49" s="95">
        <f>IF(AND(W49&gt;=[3]LISTAS!$E$30,W49&lt;=[3]LISTAS!$F$30),[3]LISTAS!$D$30,IF(AND(W49&gt;=[3]LISTAS!$E$29,W49&lt;=[3]LISTAS!$F$29),[3]LISTAS!$D$29,IF(AND(W49&gt;=[3]LISTAS!$E$28,W49&lt;=[3]LISTAS!$F$28),[3]LISTAS!$D$28,IF(AND(W49&gt;=[3]LISTAS!$E$27,W49&lt;=[3]LISTAS!$F$27),[3]LISTAS!$D$27,IF(AND(W49&gt;=[3]LISTAS!$E$26,W49&lt;=[3]LISTAS!$F$26),[3]LISTAS!$D$26,0)))))</f>
        <v>0</v>
      </c>
      <c r="AI49" s="76" t="s">
        <v>127</v>
      </c>
      <c r="AJ49" s="76">
        <f>IF(AND(AD49&gt;=[1]LISTAS!$E$30,AD49&lt;=[1]LISTAS!$F$30),[1]LISTAS!$G$30,IF(AND(AD49&gt;=[1]LISTAS!$E$29,AD49&lt;=[1]LISTAS!$F$29),[1]LISTAS!$G$29,IF(AND(AD49&gt;=[1]LISTAS!$E$28,AD49&lt;=[1]LISTAS!$F$28),[1]LISTAS!$G$28,IF(AND(AD49&gt;=[1]LISTAS!$E$27,AD49&lt;=[1]LISTAS!$F$27),[1]LISTAS!$G$27,IF(AND(AD49&gt;=[1]LISTAS!$E$26,AD49&lt;=[1]LISTAS!$F$26),[1]LISTAS!$G$26,0)))))</f>
        <v>0</v>
      </c>
      <c r="AK49" s="76">
        <f>IF(AND(AD49&gt;=[1]LISTAS!$E$30,AD49&lt;=[1]LISTAS!$F$30),[1]LISTAS!$D$30,IF(AND(AD49&gt;=[1]LISTAS!$E$29,AD49&lt;=[1]LISTAS!$F$29),[1]LISTAS!$D$29,IF(AND(AD49&gt;=[1]LISTAS!$E$28,AD49&lt;=[1]LISTAS!$F$28),[1]LISTAS!$D$28,IF(AND(AD49&gt;=[1]LISTAS!$E$27,AD49&lt;=[1]LISTAS!$F$27),[1]LISTAS!$D$27,IF(AND(AD49&gt;=[1]LISTAS!$E$26,AD49&lt;=[1]LISTAS!$F$26),[1]LISTAS!$D$26,0)))))</f>
        <v>0</v>
      </c>
      <c r="AL49" s="83" t="str">
        <f t="shared" si="8"/>
        <v>ACTUALIZAR</v>
      </c>
      <c r="AM49" s="78" t="s">
        <v>211</v>
      </c>
      <c r="AN49" s="78"/>
      <c r="AO49" s="79">
        <v>0.97</v>
      </c>
      <c r="AP49" s="79">
        <v>0.94</v>
      </c>
    </row>
    <row r="50" spans="1:42">
      <c r="A50" s="87" t="s">
        <v>253</v>
      </c>
      <c r="B50" s="88" t="s">
        <v>209</v>
      </c>
      <c r="C50" s="89" t="s">
        <v>277</v>
      </c>
      <c r="D50" s="90">
        <v>66700</v>
      </c>
      <c r="E50" s="91">
        <v>1.6799999999999999E-2</v>
      </c>
      <c r="F50" s="88" t="s">
        <v>169</v>
      </c>
      <c r="G50" s="88" t="s">
        <v>231</v>
      </c>
      <c r="H50" s="88" t="s">
        <v>154</v>
      </c>
      <c r="I50" s="65">
        <v>0</v>
      </c>
      <c r="J50" s="68">
        <v>7.8431039999999994E-2</v>
      </c>
      <c r="K50" s="100">
        <v>1</v>
      </c>
      <c r="L50" s="66">
        <v>0.21936766999999999</v>
      </c>
      <c r="M50" s="92">
        <v>3</v>
      </c>
      <c r="N50" s="68">
        <v>0.40266667</v>
      </c>
      <c r="O50" s="92">
        <v>3</v>
      </c>
      <c r="P50" s="66">
        <v>0.41145425241038602</v>
      </c>
      <c r="Q50" s="101">
        <v>0</v>
      </c>
      <c r="R50" s="68">
        <v>-0.19034877</v>
      </c>
      <c r="S50" s="71">
        <f t="shared" si="4"/>
        <v>7.9215708624103875</v>
      </c>
      <c r="T50" s="71">
        <v>0.92157086241038622</v>
      </c>
      <c r="U50" s="88">
        <f>SUM(I50:R50)</f>
        <v>7.9215708624103875</v>
      </c>
      <c r="V50" s="71">
        <f t="shared" si="5"/>
        <v>11.864929137589614</v>
      </c>
      <c r="W50" s="88">
        <f>IF(F50="Actor",[3]LISTAS!$B$51,IF(F50="Actriz",[3]LISTAS!$B$52,IF(F50="Alpha Partner",[3]LISTAS!$B$53,IF(F50="Blogger",[3]LISTAS!$B$54,IF(F50="Conductor",[3]LISTAS!$B$55,IF(F50="Fotógrafo",[3]LISTAS!$B$56,IF(F50="Futbolista",[3]LISTAS!$B$57,IF(F50="Influencer",[3]LISTAS!$B$58,IF(F50="Locutor",[3]LISTAS!$B$59,IF(F50="Modelo",[3]LISTAS!$B$60,IF(F50="Músico",[3]LISTAS!$B$61,IF(F50="Periodista",[3]LISTAS!$B$62,IF(F50="Youtuber",[3]LISTAS!$B$63,0)))))))))))))</f>
        <v>12.7865</v>
      </c>
      <c r="X50" s="74">
        <f t="shared" si="6"/>
        <v>13.708070862410386</v>
      </c>
      <c r="Y50" s="88">
        <f>IF(G50="Actor",[3]LISTAS!$B$18,IF(G50="Conductor de TV",[3]LISTAS!$B$19,IF(G50="Deportista",[3]LISTAS!$B$20,IF(G50="Estilo de Vida",[3]LISTAS!$B$21,IF(G50="Fitness",[3]LISTAS!$B$22,IF(G50="Fotógrafo",[3]LISTAS!$B$23,IF(G50="Futbolista",[3]LISTAS!$B$24,IF(G50="Gamer",[3]LISTAS!$B$25,IF(G50="Locutor",[3]LISTAS!$B$26,IF(G50="Mascota",[3]LISTAS!$B$27,IF(G50="Música",[3]LISTAS!$B$28,IF(G50="Periodista",[3]LISTAS!$B$29,IF(G50="Runner",[3]LISTAS!$B$30,IF(G50="Tecnología",[3]LISTAS!$B$31,IF(G50="Autos",[3]LISTAS!$B$32,IF(G50="Coach",[3]LISTAS!$B$33,IF(G50="Deporte",[3]LISTAS!$B$34,IF(G50="Deporte Extremo",[3]LISTAS!$B$35,IF(G50="Espectáculos",[3]LISTAS!$B$36,IF(G50="Moda",[3]LISTAS!$B$37,IF(G50="Filosofía de Vida",[3]LISTAS!$B$38,IF(G50="Futbol",[3]LISTAS!$B$39,IF(G50="Mommy",[3]LISTAS!$B$40,IF(G50="Skateboard",[3]LISTAS!$B$41,IF(G50="Viajes",[3]LISTAS!$B$42,0)))))))))))))))))))))))))</f>
        <v>18.002144999999999</v>
      </c>
      <c r="Z50" s="88">
        <f>IF(H50="Actor",[3]LISTAS!$B$18,IF(H50="Conductor de TV",[3]LISTAS!$B$19,IF(H50="Deportista",[3]LISTAS!$B$20,IF(H50="Estilo de Vida",[3]LISTAS!$B$21,IF(H50="Fitness",[3]LISTAS!$B$22,IF(H50="Fotógrafo",[3]LISTAS!$B$23,IF(H50="Futbolista",[3]LISTAS!$B$24,IF(H50="Gamer",[3]LISTAS!$B$25,IF(H50="Locutor",[3]LISTAS!$B$26,IF(H50="Mascota",[3]LISTAS!$B$27,IF(H50="Música",[3]LISTAS!$B$28,IF(H50="Periodista",[3]LISTAS!$B$29,IF(H50="Runner",[3]LISTAS!$B$30,IF(H50="Tecnología",[3]LISTAS!$B$31,IF(H50="Autos",[3]LISTAS!$B$32,IF(H50="Coach",[3]LISTAS!$B$33,IF(H50="Deporte",[3]LISTAS!$B$34,IF(H50="Deporte Extremo",[3]LISTAS!$B$35,IF(H50="Espectáculos",[3]LISTAS!$B$36,IF(H50="Moda",[3]LISTAS!$B$37,IF(H50="Filosofía de Vida",[3]LISTAS!$B$38,IF(H50="Futbol",[3]LISTAS!$B$39,IF(H50="Mommy",[3]LISTAS!$B$40,IF(H50="Skateboard",[3]LISTAS!$B$41,IF(H50="Viajes",[3]LISTAS!$B$42,0)))))))))))))))))))))))))</f>
        <v>15.033300000000001</v>
      </c>
      <c r="AA50" s="88">
        <f t="shared" si="12"/>
        <v>14.882503965602595</v>
      </c>
      <c r="AB50" s="88">
        <f t="shared" si="13"/>
        <v>18.002144999999999</v>
      </c>
      <c r="AC50" s="74">
        <f t="shared" si="15"/>
        <v>13.708070862410386</v>
      </c>
      <c r="AD50" s="74">
        <f t="shared" si="14"/>
        <v>14.629641724820772</v>
      </c>
      <c r="AE50" s="75">
        <f>IF(AND(AC50&gt;=[1]LISTAS!$E$30,AC50&lt;=[1]LISTAS!$F$30),[1]LISTAS!$G$30,IF(AND(AC50&gt;=[1]LISTAS!$E$29,AC50&lt;=[1]LISTAS!$F$29),[1]LISTAS!$G$29,IF(AND(AC50&gt;=[1]LISTAS!$E$28,AC50&lt;=[1]LISTAS!$F$28),[1]LISTAS!$G$28,IF(AND(AC50&gt;=[1]LISTAS!$E$27,AC50&lt;=[1]LISTAS!$F$27),[1]LISTAS!$G$27,IF(AND(AC50&gt;=[1]LISTAS!$E$26,AC50&lt;=[1]LISTAS!$F$26),[1]LISTAS!$G$26,0)))))</f>
        <v>0.9</v>
      </c>
      <c r="AF50" s="75" t="s">
        <v>127</v>
      </c>
      <c r="AG50" s="95">
        <f>IF(AND(W50&gt;=[3]LISTAS!$E$30,W50&lt;=[3]LISTAS!$F$30),[3]LISTAS!$G$30,IF(AND(W50&gt;=[3]LISTAS!$E$29,W50&lt;=[3]LISTAS!$F$29),[3]LISTAS!$G$29,IF(AND(W50&gt;=[3]LISTAS!$E$28,W50&lt;=[3]LISTAS!$F$28),[3]LISTAS!$G$28,IF(AND(W50&gt;=[3]LISTAS!$E$27,W50&lt;=[3]LISTAS!$F$27),[3]LISTAS!$G$27,IF(AND(W50&gt;=[3]LISTAS!$E$26,W50&lt;=[3]LISTAS!$F$26),[3]LISTAS!$G$26,0)))))</f>
        <v>0.9</v>
      </c>
      <c r="AH50" s="95" t="str">
        <f>IF(AND(W50&gt;=[3]LISTAS!$E$30,W50&lt;=[3]LISTAS!$F$30),[3]LISTAS!$D$30,IF(AND(W50&gt;=[3]LISTAS!$E$29,W50&lt;=[3]LISTAS!$F$29),[3]LISTAS!$D$29,IF(AND(W50&gt;=[3]LISTAS!$E$28,W50&lt;=[3]LISTAS!$F$28),[3]LISTAS!$D$28,IF(AND(W50&gt;=[3]LISTAS!$E$27,W50&lt;=[3]LISTAS!$F$27),[3]LISTAS!$D$27,IF(AND(W50&gt;=[3]LISTAS!$E$26,W50&lt;=[3]LISTAS!$F$26),[3]LISTAS!$D$26,0)))))</f>
        <v>B</v>
      </c>
      <c r="AI50" s="76" t="s">
        <v>127</v>
      </c>
      <c r="AJ50" s="76">
        <f>IF(AND(AD50&gt;=[1]LISTAS!$E$30,AD50&lt;=[1]LISTAS!$F$30),[1]LISTAS!$G$30,IF(AND(AD50&gt;=[1]LISTAS!$E$29,AD50&lt;=[1]LISTAS!$F$29),[1]LISTAS!$G$29,IF(AND(AD50&gt;=[1]LISTAS!$E$28,AD50&lt;=[1]LISTAS!$F$28),[1]LISTAS!$G$28,IF(AND(AD50&gt;=[1]LISTAS!$E$27,AD50&lt;=[1]LISTAS!$F$27),[1]LISTAS!$G$27,IF(AND(AD50&gt;=[1]LISTAS!$E$26,AD50&lt;=[1]LISTAS!$F$26),[1]LISTAS!$G$26,0)))))</f>
        <v>0.9</v>
      </c>
      <c r="AK50" s="76" t="str">
        <f>IF(AND(AD50&gt;=[1]LISTAS!$E$30,AD50&lt;=[1]LISTAS!$F$30),[1]LISTAS!$D$30,IF(AND(AD50&gt;=[1]LISTAS!$E$29,AD50&lt;=[1]LISTAS!$F$29),[1]LISTAS!$D$29,IF(AND(AD50&gt;=[1]LISTAS!$E$28,AD50&lt;=[1]LISTAS!$F$28),[1]LISTAS!$D$28,IF(AND(AD50&gt;=[1]LISTAS!$E$27,AD50&lt;=[1]LISTAS!$F$27),[1]LISTAS!$D$27,IF(AND(AD50&gt;=[1]LISTAS!$E$26,AD50&lt;=[1]LISTAS!$F$26),[1]LISTAS!$D$26,0)))))</f>
        <v>B</v>
      </c>
      <c r="AL50" s="77" t="str">
        <f t="shared" si="8"/>
        <v>SE MANTUVO</v>
      </c>
      <c r="AM50" s="78" t="s">
        <v>211</v>
      </c>
      <c r="AN50" s="78"/>
      <c r="AO50" s="79">
        <v>0.97</v>
      </c>
      <c r="AP50" s="79">
        <v>0.94</v>
      </c>
    </row>
    <row r="51" spans="1:42">
      <c r="A51" s="87" t="s">
        <v>253</v>
      </c>
      <c r="B51" s="88" t="s">
        <v>209</v>
      </c>
      <c r="C51" s="89" t="s">
        <v>278</v>
      </c>
      <c r="D51" s="90">
        <v>1100000</v>
      </c>
      <c r="E51" s="91">
        <v>2.9399999999999999E-2</v>
      </c>
      <c r="F51" s="88" t="s">
        <v>107</v>
      </c>
      <c r="G51" s="88" t="s">
        <v>237</v>
      </c>
      <c r="H51" s="88" t="s">
        <v>159</v>
      </c>
      <c r="I51" s="65">
        <v>0</v>
      </c>
      <c r="J51" s="68">
        <v>0.19283745999999999</v>
      </c>
      <c r="K51" s="96">
        <v>4</v>
      </c>
      <c r="L51" s="66">
        <v>0.5048106</v>
      </c>
      <c r="M51" s="96">
        <v>4</v>
      </c>
      <c r="N51" s="68">
        <v>0.49410017000000001</v>
      </c>
      <c r="O51" s="93">
        <v>2</v>
      </c>
      <c r="P51" s="66">
        <v>0.42148245752414798</v>
      </c>
      <c r="Q51" s="100">
        <v>1</v>
      </c>
      <c r="R51" s="68">
        <v>-0.11927499</v>
      </c>
      <c r="S51" s="71">
        <f t="shared" si="4"/>
        <v>12.493955697524147</v>
      </c>
      <c r="T51" s="71">
        <f>J51+L51+N51+P51+R51</f>
        <v>1.4939556975241479</v>
      </c>
      <c r="U51" s="88">
        <f>SUM(I51:Q51)</f>
        <v>12.613230687524146</v>
      </c>
      <c r="V51" s="71">
        <f>W51-T51</f>
        <v>14.224644302475852</v>
      </c>
      <c r="W51" s="88">
        <f>IF(F51="Actor",[3]LISTAS!$B$51,IF(F51="Actriz",[3]LISTAS!$B$52,IF(F51="Alpha Partner",[3]LISTAS!$B$53,IF(F51="Blogger",[3]LISTAS!$B$54,IF(F51="Conductor",[3]LISTAS!$B$55,IF(F51="Fotógrafo",[3]LISTAS!$B$56,IF(F51="Futbolista",[3]LISTAS!$B$57,IF(F51="Influencer",[3]LISTAS!$B$58,IF(F51="Locutor",[3]LISTAS!$B$59,IF(F51="Modelo",[3]LISTAS!$B$60,IF(F51="Músico",[3]LISTAS!$B$61,IF(F51="Periodista",[3]LISTAS!$B$62,IF(F51="Youtuber",[3]LISTAS!$B$63,0)))))))))))))</f>
        <v>15.7186</v>
      </c>
      <c r="X51" s="74">
        <f>W51+T51</f>
        <v>17.212555697524149</v>
      </c>
      <c r="Y51" s="94">
        <v>11.3933</v>
      </c>
      <c r="Z51" s="88">
        <f>IF(H51="Actor",[3]LISTAS!$B$18,IF(H51="Conductor de TV",[3]LISTAS!$B$19,IF(H51="Deportista",[3]LISTAS!$B$20,IF(H51="Estilo de Vida",[3]LISTAS!$B$21,IF(H51="Fitness",[3]LISTAS!$B$22,IF(H51="Fotógrafo",[3]LISTAS!$B$23,IF(H51="Futbolista",[3]LISTAS!$B$24,IF(H51="Gamer",[3]LISTAS!$B$25,IF(H51="Locutor",[3]LISTAS!$B$26,IF(H51="Mascota",[3]LISTAS!$B$27,IF(H51="Música",[3]LISTAS!$B$28,IF(H51="Periodista",[3]LISTAS!$B$29,IF(H51="Runner",[3]LISTAS!$B$30,IF(H51="Tecnología",[3]LISTAS!$B$31,IF(H51="Autos",[3]LISTAS!$B$32,IF(H51="Coach",[3]LISTAS!$B$33,IF(H51="Deporte",[3]LISTAS!$B$34,IF(H51="Deporte Extremo",[3]LISTAS!$B$35,IF(H51="Espectáculos",[3]LISTAS!$B$36,IF(H51="Moda",[3]LISTAS!$B$37,IF(H51="Filosofía de Vida",[3]LISTAS!$B$38,IF(H51="Futbol",[3]LISTAS!$B$39,IF(H51="Mommy",[3]LISTAS!$B$40,IF(H51="Skateboard",[3]LISTAS!$B$41,IF(H51="Viajes",[3]LISTAS!$B$42,0)))))))))))))))))))))))))</f>
        <v>11.610099999999999</v>
      </c>
      <c r="AA51" s="88">
        <f t="shared" si="12"/>
        <v>13.983638924381037</v>
      </c>
      <c r="AB51" s="88">
        <f t="shared" si="13"/>
        <v>17.212555697524149</v>
      </c>
      <c r="AC51" s="74">
        <f t="shared" si="15"/>
        <v>17.212555697524149</v>
      </c>
      <c r="AD51" s="74">
        <f t="shared" si="14"/>
        <v>18.706511395048295</v>
      </c>
      <c r="AE51" s="75">
        <f>IF(AND(AC51&gt;=[1]LISTAS!$E$30,AC51&lt;=[1]LISTAS!$F$30),[1]LISTAS!$G$30,IF(AND(AC51&gt;=[1]LISTAS!$E$29,AC51&lt;=[1]LISTAS!$F$29),[1]LISTAS!$G$29,IF(AND(AC51&gt;=[1]LISTAS!$E$28,AC51&lt;=[1]LISTAS!$F$28),[1]LISTAS!$G$28,IF(AND(AC51&gt;=[1]LISTAS!$E$27,AC51&lt;=[1]LISTAS!$F$27),[1]LISTAS!$G$27,IF(AND(AC51&gt;=[1]LISTAS!$E$26,AC51&lt;=[1]LISTAS!$F$26),[1]LISTAS!$G$26,0)))))</f>
        <v>0.95</v>
      </c>
      <c r="AF51" s="75" t="s">
        <v>127</v>
      </c>
      <c r="AG51" s="95">
        <f>IF(AND(W51&gt;=[3]LISTAS!$E$30,W51&lt;=[3]LISTAS!$F$30),[3]LISTAS!$G$30,IF(AND(W51&gt;=[3]LISTAS!$E$29,W51&lt;=[3]LISTAS!$F$29),[3]LISTAS!$G$29,IF(AND(W51&gt;=[3]LISTAS!$E$28,W51&lt;=[3]LISTAS!$F$28),[3]LISTAS!$G$28,IF(AND(W51&gt;=[3]LISTAS!$E$27,W51&lt;=[3]LISTAS!$F$27),[3]LISTAS!$G$27,IF(AND(W51&gt;=[3]LISTAS!$E$26,W51&lt;=[3]LISTAS!$F$26),[3]LISTAS!$G$26,0)))))</f>
        <v>0.9</v>
      </c>
      <c r="AH51" s="95" t="str">
        <f>IF(AND(W51&gt;=[3]LISTAS!$E$30,W51&lt;=[3]LISTAS!$F$30),[3]LISTAS!$D$30,IF(AND(W51&gt;=[3]LISTAS!$E$29,W51&lt;=[3]LISTAS!$F$29),[3]LISTAS!$D$29,IF(AND(W51&gt;=[3]LISTAS!$E$28,W51&lt;=[3]LISTAS!$F$28),[3]LISTAS!$D$28,IF(AND(W51&gt;=[3]LISTAS!$E$27,W51&lt;=[3]LISTAS!$F$27),[3]LISTAS!$D$27,IF(AND(W51&gt;=[3]LISTAS!$E$26,W51&lt;=[3]LISTAS!$F$26),[3]LISTAS!$D$26,0)))))</f>
        <v>B</v>
      </c>
      <c r="AI51" s="76" t="s">
        <v>114</v>
      </c>
      <c r="AJ51" s="76">
        <f>IF(AND(AD51&gt;=[1]LISTAS!$E$30,AD51&lt;=[1]LISTAS!$F$30),[1]LISTAS!$G$30,IF(AND(AD51&gt;=[1]LISTAS!$E$29,AD51&lt;=[1]LISTAS!$F$29),[1]LISTAS!$G$29,IF(AND(AD51&gt;=[1]LISTAS!$E$28,AD51&lt;=[1]LISTAS!$F$28),[1]LISTAS!$G$28,IF(AND(AD51&gt;=[1]LISTAS!$E$27,AD51&lt;=[1]LISTAS!$F$27),[1]LISTAS!$G$27,IF(AND(AD51&gt;=[1]LISTAS!$E$26,AD51&lt;=[1]LISTAS!$F$26),[1]LISTAS!$G$26,0)))))</f>
        <v>0.95</v>
      </c>
      <c r="AK51" s="76" t="str">
        <f>IF(AND(AD51&gt;=[1]LISTAS!$E$30,AD51&lt;=[1]LISTAS!$F$30),[1]LISTAS!$D$30,IF(AND(AD51&gt;=[1]LISTAS!$E$29,AD51&lt;=[1]LISTAS!$F$29),[1]LISTAS!$D$29,IF(AND(AD51&gt;=[1]LISTAS!$E$28,AD51&lt;=[1]LISTAS!$F$28),[1]LISTAS!$D$28,IF(AND(AD51&gt;=[1]LISTAS!$E$27,AD51&lt;=[1]LISTAS!$F$27),[1]LISTAS!$D$27,IF(AND(AD51&gt;=[1]LISTAS!$E$26,AD51&lt;=[1]LISTAS!$F$26),[1]LISTAS!$D$26,0)))))</f>
        <v>A</v>
      </c>
      <c r="AL51" s="76" t="str">
        <f>IF(AI51=AK51,"SE MANTUVO","ACTUALIZAR")</f>
        <v>ACTUALIZAR</v>
      </c>
      <c r="AM51" s="78" t="s">
        <v>211</v>
      </c>
      <c r="AN51" s="78"/>
      <c r="AO51" s="79">
        <v>0.97</v>
      </c>
      <c r="AP51" s="79">
        <v>0.94</v>
      </c>
    </row>
    <row r="52" spans="1:42">
      <c r="A52" s="87" t="s">
        <v>253</v>
      </c>
      <c r="B52" s="88" t="s">
        <v>209</v>
      </c>
      <c r="C52" s="89" t="s">
        <v>279</v>
      </c>
      <c r="D52" s="90">
        <v>74100</v>
      </c>
      <c r="E52" s="91">
        <v>7.0999999999999994E-2</v>
      </c>
      <c r="F52" s="88" t="s">
        <v>134</v>
      </c>
      <c r="G52" s="88" t="s">
        <v>237</v>
      </c>
      <c r="H52" s="88"/>
      <c r="I52" s="65">
        <v>0</v>
      </c>
      <c r="J52" s="68">
        <v>6.9273420000000002E-2</v>
      </c>
      <c r="K52" s="96">
        <v>4</v>
      </c>
      <c r="L52" s="66">
        <v>0.45921174999999997</v>
      </c>
      <c r="M52" s="93">
        <v>2</v>
      </c>
      <c r="N52" s="68">
        <v>0.31987400999999999</v>
      </c>
      <c r="O52" s="100">
        <v>1</v>
      </c>
      <c r="P52" s="66">
        <v>0.40243419515654599</v>
      </c>
      <c r="Q52" s="101">
        <v>0</v>
      </c>
      <c r="R52" s="68">
        <v>-0.17178394</v>
      </c>
      <c r="S52" s="71">
        <f t="shared" si="4"/>
        <v>8.0790094351565465</v>
      </c>
      <c r="T52" s="71">
        <f>J52+L52+N52+P52+R52</f>
        <v>1.0790094351565458</v>
      </c>
      <c r="U52" s="88">
        <f>SUM(I52:R52)</f>
        <v>8.0790094351565465</v>
      </c>
      <c r="V52" s="71">
        <f>W52-T52</f>
        <v>14.103690564843454</v>
      </c>
      <c r="W52" s="88">
        <f>IF(F52="Actor",[3]LISTAS!$B$51,IF(F52="Actriz",[3]LISTAS!$B$52,IF(F52="Alpha Partner",[3]LISTAS!$B$53,IF(F52="Blogger",[3]LISTAS!$B$54,IF(F52="Conductor",[3]LISTAS!$B$55,IF(F52="Fotógrafo",[3]LISTAS!$B$56,IF(F52="Futbolista",[3]LISTAS!$B$57,IF(F52="Influencer",[3]LISTAS!$B$58,IF(F52="Locutor",[3]LISTAS!$B$59,IF(F52="Modelo",[3]LISTAS!$B$60,IF(F52="Músico",[3]LISTAS!$B$61,IF(F52="Periodista",[3]LISTAS!$B$62,IF(F52="Youtuber",[3]LISTAS!$B$63,0)))))))))))))</f>
        <v>15.182700000000001</v>
      </c>
      <c r="X52" s="74">
        <f>W52+T52</f>
        <v>16.261709435156547</v>
      </c>
      <c r="Y52" s="94">
        <v>11.17653</v>
      </c>
      <c r="Z52" s="94">
        <f>IF(H52="Actor",[3]LISTAS!$B$18,IF(H52="Conductor de TV",[3]LISTAS!$B$19,IF(H52="Deportista",[3]LISTAS!$B$20,IF(H52="Estilo de Vida",[3]LISTAS!$B$21,IF(H52="Fitness",[3]LISTAS!$B$22,IF(H52="Fotógrafo",[3]LISTAS!$B$23,IF(H52="Futbolista",[3]LISTAS!$B$24,IF(H52="Gamer",[3]LISTAS!$B$25,IF(H52="Locutor",[3]LISTAS!$B$26,IF(H52="Mascota",[3]LISTAS!$B$27,IF(H52="Música",[3]LISTAS!$B$28,IF(H52="Periodista",[3]LISTAS!$B$29,IF(H52="Runner",[3]LISTAS!$B$30,IF(H52="Tecnología",[3]LISTAS!$B$31,IF(H52="Autos",[3]LISTAS!$B$32,IF(H52="Coach",[3]LISTAS!$B$33,IF(H52="Deporte",[3]LISTAS!$B$34,IF(H52="Deporte Extremo",[3]LISTAS!$B$35,IF(H52="Espectáculos",[3]LISTAS!$B$36,IF(H52="Moda",[3]LISTAS!$B$37,IF(H52="Filosofía de Vida",[3]LISTAS!$B$38,IF(H52="Futbol",[3]LISTAS!$B$39,IF(H52="Mommy",[3]LISTAS!$B$40,IF(H52="Skateboard",[3]LISTAS!$B$41,IF(H52="Viajes",[3]LISTAS!$B$42,0)))))))))))))))))))))))))</f>
        <v>0</v>
      </c>
      <c r="AA52" s="88">
        <f t="shared" si="12"/>
        <v>10.655234858789136</v>
      </c>
      <c r="AB52" s="88">
        <f t="shared" si="13"/>
        <v>16.261709435156547</v>
      </c>
      <c r="AC52" s="74">
        <f t="shared" si="15"/>
        <v>16.261709435156547</v>
      </c>
      <c r="AD52" s="74">
        <f t="shared" si="14"/>
        <v>17.340718870313093</v>
      </c>
      <c r="AE52" s="75">
        <f>IF(AND(AC52&gt;=[1]LISTAS!$E$30,AC52&lt;=[1]LISTAS!$F$30),[1]LISTAS!$G$30,IF(AND(AC52&gt;=[1]LISTAS!$E$29,AC52&lt;=[1]LISTAS!$F$29),[1]LISTAS!$G$29,IF(AND(AC52&gt;=[1]LISTAS!$E$28,AC52&lt;=[1]LISTAS!$F$28),[1]LISTAS!$G$28,IF(AND(AC52&gt;=[1]LISTAS!$E$27,AC52&lt;=[1]LISTAS!$F$27),[1]LISTAS!$G$27,IF(AND(AC52&gt;=[1]LISTAS!$E$26,AC52&lt;=[1]LISTAS!$F$26),[1]LISTAS!$G$26,0)))))</f>
        <v>0.95</v>
      </c>
      <c r="AF52" s="75" t="s">
        <v>127</v>
      </c>
      <c r="AG52" s="95">
        <f>IF(AND(W52&gt;=[3]LISTAS!$E$30,W52&lt;=[3]LISTAS!$F$30),[3]LISTAS!$G$30,IF(AND(W52&gt;=[3]LISTAS!$E$29,W52&lt;=[3]LISTAS!$F$29),[3]LISTAS!$G$29,IF(AND(W52&gt;=[3]LISTAS!$E$28,W52&lt;=[3]LISTAS!$F$28),[3]LISTAS!$G$28,IF(AND(W52&gt;=[3]LISTAS!$E$27,W52&lt;=[3]LISTAS!$F$27),[3]LISTAS!$G$27,IF(AND(W52&gt;=[3]LISTAS!$E$26,W52&lt;=[3]LISTAS!$F$26),[3]LISTAS!$G$26,0)))))</f>
        <v>0.9</v>
      </c>
      <c r="AH52" s="95" t="str">
        <f>IF(AND(W52&gt;=[3]LISTAS!$E$30,W52&lt;=[3]LISTAS!$F$30),[3]LISTAS!$D$30,IF(AND(W52&gt;=[3]LISTAS!$E$29,W52&lt;=[3]LISTAS!$F$29),[3]LISTAS!$D$29,IF(AND(W52&gt;=[3]LISTAS!$E$28,W52&lt;=[3]LISTAS!$F$28),[3]LISTAS!$D$28,IF(AND(W52&gt;=[3]LISTAS!$E$27,W52&lt;=[3]LISTAS!$F$27),[3]LISTAS!$D$27,IF(AND(W52&gt;=[3]LISTAS!$E$26,W52&lt;=[3]LISTAS!$F$26),[3]LISTAS!$D$26,0)))))</f>
        <v>B</v>
      </c>
      <c r="AI52" s="76" t="s">
        <v>108</v>
      </c>
      <c r="AJ52" s="76">
        <f>IF(AND(AD52&gt;=[1]LISTAS!$E$30,AD52&lt;=[1]LISTAS!$F$30),[1]LISTAS!$G$30,IF(AND(AD52&gt;=[1]LISTAS!$E$29,AD52&lt;=[1]LISTAS!$F$29),[1]LISTAS!$G$29,IF(AND(AD52&gt;=[1]LISTAS!$E$28,AD52&lt;=[1]LISTAS!$F$28),[1]LISTAS!$G$28,IF(AND(AD52&gt;=[1]LISTAS!$E$27,AD52&lt;=[1]LISTAS!$F$27),[1]LISTAS!$G$27,IF(AND(AD52&gt;=[1]LISTAS!$E$26,AD52&lt;=[1]LISTAS!$F$26),[1]LISTAS!$G$26,0)))))</f>
        <v>0.95</v>
      </c>
      <c r="AK52" s="76" t="str">
        <f>IF(AND(AD52&gt;=[1]LISTAS!$E$30,AD52&lt;=[1]LISTAS!$F$30),[1]LISTAS!$D$30,IF(AND(AD52&gt;=[1]LISTAS!$E$29,AD52&lt;=[1]LISTAS!$F$29),[1]LISTAS!$D$29,IF(AND(AD52&gt;=[1]LISTAS!$E$28,AD52&lt;=[1]LISTAS!$F$28),[1]LISTAS!$D$28,IF(AND(AD52&gt;=[1]LISTAS!$E$27,AD52&lt;=[1]LISTAS!$F$27),[1]LISTAS!$D$27,IF(AND(AD52&gt;=[1]LISTAS!$E$26,AD52&lt;=[1]LISTAS!$F$26),[1]LISTAS!$D$26,0)))))</f>
        <v>A</v>
      </c>
      <c r="AL52" s="76" t="str">
        <f>IF(AI52=AK52,"SE MANTUVO","ACTUALIZAR")</f>
        <v>SE MANTUVO</v>
      </c>
      <c r="AM52" s="78" t="s">
        <v>211</v>
      </c>
      <c r="AN52" s="78"/>
      <c r="AO52" s="79">
        <v>0.97</v>
      </c>
      <c r="AP52" s="79">
        <v>0.94</v>
      </c>
    </row>
    <row r="53" spans="1:42">
      <c r="A53" s="87" t="s">
        <v>253</v>
      </c>
      <c r="B53" s="88" t="s">
        <v>209</v>
      </c>
      <c r="C53" s="89" t="s">
        <v>280</v>
      </c>
      <c r="D53" s="90">
        <v>19000</v>
      </c>
      <c r="E53" s="91">
        <v>2.3599999999999999E-2</v>
      </c>
      <c r="F53" s="88" t="s">
        <v>170</v>
      </c>
      <c r="G53" s="88" t="s">
        <v>131</v>
      </c>
      <c r="H53" s="88"/>
      <c r="I53" s="65">
        <v>0</v>
      </c>
      <c r="J53" s="68">
        <v>0.19283323999999999</v>
      </c>
      <c r="K53" s="101">
        <v>0</v>
      </c>
      <c r="L53" s="66">
        <v>-2.89311E-3</v>
      </c>
      <c r="M53" s="96">
        <v>4</v>
      </c>
      <c r="N53" s="68">
        <v>0.39081291000000001</v>
      </c>
      <c r="O53" s="92">
        <v>3</v>
      </c>
      <c r="P53" s="66">
        <v>0.40653202997193</v>
      </c>
      <c r="Q53" s="101">
        <v>0</v>
      </c>
      <c r="R53" s="68">
        <v>-4.2498420000000002E-2</v>
      </c>
      <c r="S53" s="71">
        <f t="shared" si="4"/>
        <v>7.9447866499719302</v>
      </c>
      <c r="T53" s="71">
        <f>J53+L53+N53+P53+R53</f>
        <v>0.94478664997192996</v>
      </c>
      <c r="U53" s="88">
        <f>SUM(I53:R53)</f>
        <v>7.9447866499719302</v>
      </c>
      <c r="V53" s="71">
        <f>W53-T53</f>
        <v>13.727113350028072</v>
      </c>
      <c r="W53" s="88">
        <f>IF(F53="Actor",[3]LISTAS!$B$51,IF(F53="Actriz",[3]LISTAS!$B$52,IF(F53="Alpha Partner",[3]LISTAS!$B$53,IF(F53="Blogger",[3]LISTAS!$B$54,IF(F53="Conductor",[3]LISTAS!$B$55,IF(F53="Fotógrafo",[3]LISTAS!$B$56,IF(F53="Futbolista",[3]LISTAS!$B$57,IF(F53="Influencer",[3]LISTAS!$B$58,IF(F53="Locutor",[3]LISTAS!$B$59,IF(F53="Modelo",[3]LISTAS!$B$60,IF(F53="Músico",[3]LISTAS!$B$61,IF(F53="Periodista",[3]LISTAS!$B$62,IF(F53="Youtuber",[3]LISTAS!$B$63,0)))))))))))))</f>
        <v>14.671900000000001</v>
      </c>
      <c r="X53" s="74">
        <f>W53+T53</f>
        <v>15.61668664997193</v>
      </c>
      <c r="Y53" s="88">
        <f>IF(G53="Actor",[3]LISTAS!$B$18,IF(G53="Conductor de TV",[3]LISTAS!$B$19,IF(G53="Deportista",[3]LISTAS!$B$20,IF(G53="Estilo de Vida",[3]LISTAS!$B$21,IF(G53="Fitness",[3]LISTAS!$B$22,IF(G53="Fotógrafo",[3]LISTAS!$B$23,IF(G53="Futbolista",[3]LISTAS!$B$24,IF(G53="Gamer",[3]LISTAS!$B$25,IF(G53="Locutor",[3]LISTAS!$B$26,IF(G53="Mascota",[3]LISTAS!$B$27,IF(G53="Música",[3]LISTAS!$B$28,IF(G53="Periodista",[3]LISTAS!$B$29,IF(G53="Runner",[3]LISTAS!$B$30,IF(G53="Tecnología",[3]LISTAS!$B$31,IF(G53="Autos",[3]LISTAS!$B$32,IF(G53="Coach",[3]LISTAS!$B$33,IF(G53="Deporte",[3]LISTAS!$B$34,IF(G53="Deporte Extremo",[3]LISTAS!$B$35,IF(G53="Espectáculos",[3]LISTAS!$B$36,IF(G53="Moda",[3]LISTAS!$B$37,IF(G53="Filosofía de Vida",[3]LISTAS!$B$38,IF(G53="Futbol",[3]LISTAS!$B$39,IF(G53="Mommy",[3]LISTAS!$B$40,IF(G53="Skateboard",[3]LISTAS!$B$41,IF(G53="Viajes",[3]LISTAS!$B$42,0)))))))))))))))))))))))))</f>
        <v>18.804566999999999</v>
      </c>
      <c r="Z53" s="94">
        <f>IF(H53="Actor",[3]LISTAS!$B$18,IF(H53="Conductor de TV",[3]LISTAS!$B$19,IF(H53="Deportista",[3]LISTAS!$B$20,IF(H53="Estilo de Vida",[3]LISTAS!$B$21,IF(H53="Fitness",[3]LISTAS!$B$22,IF(H53="Fotógrafo",[3]LISTAS!$B$23,IF(H53="Futbolista",[3]LISTAS!$B$24,IF(H53="Gamer",[3]LISTAS!$B$25,IF(H53="Locutor",[3]LISTAS!$B$26,IF(H53="Mascota",[3]LISTAS!$B$27,IF(H53="Música",[3]LISTAS!$B$28,IF(H53="Periodista",[3]LISTAS!$B$29,IF(H53="Runner",[3]LISTAS!$B$30,IF(H53="Tecnología",[3]LISTAS!$B$31,IF(H53="Autos",[3]LISTAS!$B$32,IF(H53="Coach",[3]LISTAS!$B$33,IF(H53="Deporte",[3]LISTAS!$B$34,IF(H53="Deporte Extremo",[3]LISTAS!$B$35,IF(H53="Espectáculos",[3]LISTAS!$B$36,IF(H53="Moda",[3]LISTAS!$B$37,IF(H53="Filosofía de Vida",[3]LISTAS!$B$38,IF(H53="Futbol",[3]LISTAS!$B$39,IF(H53="Mommy",[3]LISTAS!$B$40,IF(H53="Skateboard",[3]LISTAS!$B$41,IF(H53="Viajes",[3]LISTAS!$B$42,0)))))))))))))))))))))))))</f>
        <v>0</v>
      </c>
      <c r="AA53" s="88">
        <f t="shared" si="12"/>
        <v>12.273288412492983</v>
      </c>
      <c r="AB53" s="88">
        <f t="shared" si="13"/>
        <v>18.804566999999999</v>
      </c>
      <c r="AC53" s="74">
        <f t="shared" si="15"/>
        <v>15.61668664997193</v>
      </c>
      <c r="AD53" s="74">
        <f t="shared" si="14"/>
        <v>16.561473299943859</v>
      </c>
      <c r="AE53" s="75">
        <f>IF(AND(AC53&gt;=[1]LISTAS!$E$30,AC53&lt;=[1]LISTAS!$F$30),[1]LISTAS!$G$30,IF(AND(AC53&gt;=[1]LISTAS!$E$29,AC53&lt;=[1]LISTAS!$F$29),[1]LISTAS!$G$29,IF(AND(AC53&gt;=[1]LISTAS!$E$28,AC53&lt;=[1]LISTAS!$F$28),[1]LISTAS!$G$28,IF(AND(AC53&gt;=[1]LISTAS!$E$27,AC53&lt;=[1]LISTAS!$F$27),[1]LISTAS!$G$27,IF(AND(AC53&gt;=[1]LISTAS!$E$26,AC53&lt;=[1]LISTAS!$F$26),[1]LISTAS!$G$26,0)))))</f>
        <v>0.9</v>
      </c>
      <c r="AF53" s="75" t="s">
        <v>127</v>
      </c>
      <c r="AG53" s="95">
        <f>IF(AND(W53&gt;=[3]LISTAS!$E$30,W53&lt;=[3]LISTAS!$F$30),[3]LISTAS!$G$30,IF(AND(W53&gt;=[3]LISTAS!$E$29,W53&lt;=[3]LISTAS!$F$29),[3]LISTAS!$G$29,IF(AND(W53&gt;=[3]LISTAS!$E$28,W53&lt;=[3]LISTAS!$F$28),[3]LISTAS!$G$28,IF(AND(W53&gt;=[3]LISTAS!$E$27,W53&lt;=[3]LISTAS!$F$27),[3]LISTAS!$G$27,IF(AND(W53&gt;=[3]LISTAS!$E$26,W53&lt;=[3]LISTAS!$F$26),[3]LISTAS!$G$26,0)))))</f>
        <v>0.9</v>
      </c>
      <c r="AH53" s="95" t="str">
        <f>IF(AND(W53&gt;=[3]LISTAS!$E$30,W53&lt;=[3]LISTAS!$F$30),[3]LISTAS!$D$30,IF(AND(W53&gt;=[3]LISTAS!$E$29,W53&lt;=[3]LISTAS!$F$29),[3]LISTAS!$D$29,IF(AND(W53&gt;=[3]LISTAS!$E$28,W53&lt;=[3]LISTAS!$F$28),[3]LISTAS!$D$28,IF(AND(W53&gt;=[3]LISTAS!$E$27,W53&lt;=[3]LISTAS!$F$27),[3]LISTAS!$D$27,IF(AND(W53&gt;=[3]LISTAS!$E$26,W53&lt;=[3]LISTAS!$F$26),[3]LISTAS!$D$26,0)))))</f>
        <v>B</v>
      </c>
      <c r="AI53" s="76" t="s">
        <v>132</v>
      </c>
      <c r="AJ53" s="76">
        <f>IF(AND(AD53&gt;=[1]LISTAS!$E$30,AD53&lt;=[1]LISTAS!$F$30),[1]LISTAS!$G$30,IF(AND(AD53&gt;=[1]LISTAS!$E$29,AD53&lt;=[1]LISTAS!$F$29),[1]LISTAS!$G$29,IF(AND(AD53&gt;=[1]LISTAS!$E$28,AD53&lt;=[1]LISTAS!$F$28),[1]LISTAS!$G$28,IF(AND(AD53&gt;=[1]LISTAS!$E$27,AD53&lt;=[1]LISTAS!$F$27),[1]LISTAS!$G$27,IF(AND(AD53&gt;=[1]LISTAS!$E$26,AD53&lt;=[1]LISTAS!$F$26),[1]LISTAS!$G$26,0)))))</f>
        <v>0.95</v>
      </c>
      <c r="AK53" s="76" t="str">
        <f>IF(AND(AD53&gt;=[1]LISTAS!$E$30,AD53&lt;=[1]LISTAS!$F$30),[1]LISTAS!$D$30,IF(AND(AD53&gt;=[1]LISTAS!$E$29,AD53&lt;=[1]LISTAS!$F$29),[1]LISTAS!$D$29,IF(AND(AD53&gt;=[1]LISTAS!$E$28,AD53&lt;=[1]LISTAS!$F$28),[1]LISTAS!$D$28,IF(AND(AD53&gt;=[1]LISTAS!$E$27,AD53&lt;=[1]LISTAS!$F$27),[1]LISTAS!$D$27,IF(AND(AD53&gt;=[1]LISTAS!$E$26,AD53&lt;=[1]LISTAS!$F$26),[1]LISTAS!$D$26,0)))))</f>
        <v>A</v>
      </c>
      <c r="AL53" s="76" t="str">
        <f>IF(AI53=AK53,"SE MANTUVO","ACTUALIZAR")</f>
        <v>ACTUALIZAR</v>
      </c>
      <c r="AM53" s="78" t="s">
        <v>211</v>
      </c>
      <c r="AN53" s="78" t="s">
        <v>341</v>
      </c>
      <c r="AO53" s="79">
        <v>0.97</v>
      </c>
      <c r="AP53" s="79">
        <v>0.94</v>
      </c>
    </row>
    <row r="54" spans="1:42">
      <c r="A54" s="87" t="s">
        <v>253</v>
      </c>
      <c r="B54" s="88" t="s">
        <v>209</v>
      </c>
      <c r="C54" s="89" t="s">
        <v>281</v>
      </c>
      <c r="D54" s="90">
        <v>7843</v>
      </c>
      <c r="E54" s="91">
        <v>0.61</v>
      </c>
      <c r="F54" s="88" t="s">
        <v>143</v>
      </c>
      <c r="G54" s="88" t="s">
        <v>91</v>
      </c>
      <c r="H54" s="88"/>
      <c r="I54" s="85">
        <v>5</v>
      </c>
      <c r="J54" s="68">
        <v>0.65371473000000002</v>
      </c>
      <c r="K54" s="93">
        <v>2</v>
      </c>
      <c r="L54" s="66">
        <v>-0.13837509000000001</v>
      </c>
      <c r="M54" s="92">
        <v>3</v>
      </c>
      <c r="N54" s="68">
        <v>0.42188235000000002</v>
      </c>
      <c r="O54" s="92">
        <v>3</v>
      </c>
      <c r="P54" s="66">
        <v>0.44459365362783698</v>
      </c>
      <c r="Q54" s="92">
        <v>3</v>
      </c>
      <c r="R54" s="68">
        <v>0.37041589000000003</v>
      </c>
      <c r="S54" s="71">
        <f t="shared" si="4"/>
        <v>17.752231533627839</v>
      </c>
      <c r="T54" s="71">
        <v>1.7522315336278371</v>
      </c>
      <c r="U54" s="88">
        <f>SUM(I54:Q54)</f>
        <v>17.381815643627839</v>
      </c>
      <c r="V54" s="71">
        <f t="shared" si="5"/>
        <v>14.315068466372162</v>
      </c>
      <c r="W54" s="88">
        <f>IF(F54="Actor",[3]LISTAS!$B$51,IF(F54="Actriz",[3]LISTAS!$B$52,IF(F54="Alpha Partner",[3]LISTAS!$B$53,IF(F54="Blogger",[3]LISTAS!$B$54,IF(F54="Conductor",[3]LISTAS!$B$55,IF(F54="Fotógrafo",[3]LISTAS!$B$56,IF(F54="Futbolista",[3]LISTAS!$B$57,IF(F54="Influencer",[3]LISTAS!$B$58,IF(F54="Locutor",[3]LISTAS!$B$59,IF(F54="Modelo",[3]LISTAS!$B$60,IF(F54="Músico",[3]LISTAS!$B$61,IF(F54="Periodista",[3]LISTAS!$B$62,IF(F54="Youtuber",[3]LISTAS!$B$63,0)))))))))))))</f>
        <v>16.067299999999999</v>
      </c>
      <c r="X54" s="74">
        <f>W54+T54+8.649933</f>
        <v>26.469464533627839</v>
      </c>
      <c r="Y54" s="88">
        <f>IF(G54="Actor",[3]LISTAS!$B$18,IF(G54="Conductor de TV",[3]LISTAS!$B$19,IF(G54="Deportista",[3]LISTAS!$B$20,IF(G54="Estilo de Vida",[3]LISTAS!$B$21,IF(G54="Fitness",[3]LISTAS!$B$22,IF(G54="Fotógrafo",[3]LISTAS!$B$23,IF(G54="Futbolista",[3]LISTAS!$B$24,IF(G54="Gamer",[3]LISTAS!$B$25,IF(G54="Locutor",[3]LISTAS!$B$26,IF(G54="Mascota",[3]LISTAS!$B$27,IF(G54="Música",[3]LISTAS!$B$28,IF(G54="Periodista",[3]LISTAS!$B$29,IF(G54="Runner",[3]LISTAS!$B$30,IF(G54="Tecnología",[3]LISTAS!$B$31,IF(G54="Autos",[3]LISTAS!$B$32,IF(G54="Coach",[3]LISTAS!$B$33,IF(G54="Deporte",[3]LISTAS!$B$34,IF(G54="Deporte Extremo",[3]LISTAS!$B$35,IF(G54="Espectáculos",[3]LISTAS!$B$36,IF(G54="Moda",[3]LISTAS!$B$37,IF(G54="Filosofía de Vida",[3]LISTAS!$B$38,IF(G54="Futbol",[3]LISTAS!$B$39,IF(G54="Mommy",[3]LISTAS!$B$40,IF(G54="Skateboard",[3]LISTAS!$B$41,IF(G54="Viajes",[3]LISTAS!$B$42,0)))))))))))))))))))))))))</f>
        <v>31.38721</v>
      </c>
      <c r="Z54" s="94">
        <f>IF(H54="Actor",[3]LISTAS!$B$18,IF(H54="Conductor de TV",[3]LISTAS!$B$19,IF(H54="Deportista",[3]LISTAS!$B$20,IF(H54="Estilo de Vida",[3]LISTAS!$B$21,IF(H54="Fitness",[3]LISTAS!$B$22,IF(H54="Fotógrafo",[3]LISTAS!$B$23,IF(H54="Futbolista",[3]LISTAS!$B$24,IF(H54="Gamer",[3]LISTAS!$B$25,IF(H54="Locutor",[3]LISTAS!$B$26,IF(H54="Mascota",[3]LISTAS!$B$27,IF(H54="Música",[3]LISTAS!$B$28,IF(H54="Periodista",[3]LISTAS!$B$29,IF(H54="Runner",[3]LISTAS!$B$30,IF(H54="Tecnología",[3]LISTAS!$B$31,IF(H54="Autos",[3]LISTAS!$B$32,IF(H54="Coach",[3]LISTAS!$B$33,IF(H54="Deporte",[3]LISTAS!$B$34,IF(H54="Deporte Extremo",[3]LISTAS!$B$35,IF(H54="Espectáculos",[3]LISTAS!$B$36,IF(H54="Moda",[3]LISTAS!$B$37,IF(H54="Filosofía de Vida",[3]LISTAS!$B$38,IF(H54="Futbol",[3]LISTAS!$B$39,IF(H54="Mommy",[3]LISTAS!$B$40,IF(H54="Skateboard",[3]LISTAS!$B$41,IF(H54="Viajes",[3]LISTAS!$B$42,0)))))))))))))))))))))))))</f>
        <v>0</v>
      </c>
      <c r="AA54" s="88">
        <f t="shared" si="12"/>
        <v>18.48099363340696</v>
      </c>
      <c r="AB54" s="88">
        <f t="shared" si="13"/>
        <v>31.38721</v>
      </c>
      <c r="AC54" s="74">
        <f t="shared" si="15"/>
        <v>26.469464533627839</v>
      </c>
      <c r="AD54" s="74">
        <f t="shared" si="14"/>
        <v>28.221696067255678</v>
      </c>
      <c r="AE54" s="75">
        <f>IF(AND(AC54&gt;=[1]LISTAS!$E$30,AC54&lt;=[1]LISTAS!$F$30),[1]LISTAS!$G$30,IF(AND(AC54&gt;=[1]LISTAS!$E$29,AC54&lt;=[1]LISTAS!$F$29),[1]LISTAS!$G$29,IF(AND(AC54&gt;=[1]LISTAS!$E$28,AC54&lt;=[1]LISTAS!$F$28),[1]LISTAS!$G$28,IF(AND(AC54&gt;=[1]LISTAS!$E$27,AC54&lt;=[1]LISTAS!$F$27),[1]LISTAS!$G$27,IF(AND(AC54&gt;=[1]LISTAS!$E$26,AC54&lt;=[1]LISTAS!$F$26),[1]LISTAS!$G$26,0)))))</f>
        <v>1.05</v>
      </c>
      <c r="AF54" s="75" t="s">
        <v>108</v>
      </c>
      <c r="AG54" s="95">
        <f>IF(AND(W54&gt;=[3]LISTAS!$E$30,W54&lt;=[3]LISTAS!$F$30),[3]LISTAS!$G$30,IF(AND(W54&gt;=[3]LISTAS!$E$29,W54&lt;=[3]LISTAS!$F$29),[3]LISTAS!$G$29,IF(AND(W54&gt;=[3]LISTAS!$E$28,W54&lt;=[3]LISTAS!$F$28),[3]LISTAS!$G$28,IF(AND(W54&gt;=[3]LISTAS!$E$27,W54&lt;=[3]LISTAS!$F$27),[3]LISTAS!$G$27,IF(AND(W54&gt;=[3]LISTAS!$E$26,W54&lt;=[3]LISTAS!$F$26),[3]LISTAS!$G$26,0)))))</f>
        <v>0.95</v>
      </c>
      <c r="AH54" s="95" t="str">
        <f>IF(AND(W54&gt;=[3]LISTAS!$E$30,W54&lt;=[3]LISTAS!$F$30),[3]LISTAS!$D$30,IF(AND(W54&gt;=[3]LISTAS!$E$29,W54&lt;=[3]LISTAS!$F$29),[3]LISTAS!$D$29,IF(AND(W54&gt;=[3]LISTAS!$E$28,W54&lt;=[3]LISTAS!$F$28),[3]LISTAS!$D$28,IF(AND(W54&gt;=[3]LISTAS!$E$27,W54&lt;=[3]LISTAS!$F$27),[3]LISTAS!$D$27,IF(AND(W54&gt;=[3]LISTAS!$E$26,W54&lt;=[3]LISTAS!$F$26),[3]LISTAS!$D$26,0)))))</f>
        <v>A</v>
      </c>
      <c r="AI54" s="76" t="s">
        <v>114</v>
      </c>
      <c r="AJ54" s="76">
        <f>IF(AND(AD54&gt;=[1]LISTAS!$E$30,AD54&lt;=[1]LISTAS!$F$30),[1]LISTAS!$G$30,IF(AND(AD54&gt;=[1]LISTAS!$E$29,AD54&lt;=[1]LISTAS!$F$29),[1]LISTAS!$G$29,IF(AND(AD54&gt;=[1]LISTAS!$E$28,AD54&lt;=[1]LISTAS!$F$28),[1]LISTAS!$G$28,IF(AND(AD54&gt;=[1]LISTAS!$E$27,AD54&lt;=[1]LISTAS!$F$27),[1]LISTAS!$G$27,IF(AND(AD54&gt;=[1]LISTAS!$E$26,AD54&lt;=[1]LISTAS!$F$26),[1]LISTAS!$G$26,0)))))</f>
        <v>1.05</v>
      </c>
      <c r="AK54" s="76" t="str">
        <f>IF(AND(AD54&gt;=[1]LISTAS!$E$30,AD54&lt;=[1]LISTAS!$F$30),[1]LISTAS!$D$30,IF(AND(AD54&gt;=[1]LISTAS!$E$29,AD54&lt;=[1]LISTAS!$F$29),[1]LISTAS!$D$29,IF(AND(AD54&gt;=[1]LISTAS!$E$28,AD54&lt;=[1]LISTAS!$F$28),[1]LISTAS!$D$28,IF(AND(AD54&gt;=[1]LISTAS!$E$27,AD54&lt;=[1]LISTAS!$F$27),[1]LISTAS!$D$27,IF(AND(AD54&gt;=[1]LISTAS!$E$26,AD54&lt;=[1]LISTAS!$F$26),[1]LISTAS!$D$26,0)))))</f>
        <v>AA</v>
      </c>
      <c r="AL54" s="77" t="str">
        <f t="shared" si="8"/>
        <v>SE MANTUVO</v>
      </c>
      <c r="AM54" s="78" t="s">
        <v>211</v>
      </c>
      <c r="AN54" s="106" t="s">
        <v>274</v>
      </c>
      <c r="AO54" s="79">
        <v>0.97</v>
      </c>
      <c r="AP54" s="107">
        <v>0.9</v>
      </c>
    </row>
    <row r="55" spans="1:42">
      <c r="A55" s="87" t="s">
        <v>253</v>
      </c>
      <c r="B55" s="88" t="s">
        <v>209</v>
      </c>
      <c r="C55" s="89" t="s">
        <v>282</v>
      </c>
      <c r="D55" s="90">
        <v>106000</v>
      </c>
      <c r="E55" s="91">
        <v>2.3099999999999999E-2</v>
      </c>
      <c r="F55" s="88" t="s">
        <v>169</v>
      </c>
      <c r="G55" s="88" t="s">
        <v>231</v>
      </c>
      <c r="H55" s="88" t="s">
        <v>159</v>
      </c>
      <c r="I55" s="65">
        <v>0</v>
      </c>
      <c r="J55" s="68">
        <v>1.9582100000000002E-3</v>
      </c>
      <c r="K55" s="93">
        <v>2</v>
      </c>
      <c r="L55" s="66">
        <v>0.29385671000000002</v>
      </c>
      <c r="M55" s="92">
        <v>3</v>
      </c>
      <c r="N55" s="68">
        <v>0.42168626999999997</v>
      </c>
      <c r="O55" s="92">
        <v>3</v>
      </c>
      <c r="P55" s="66">
        <v>0.42901599330500501</v>
      </c>
      <c r="Q55" s="101">
        <v>0</v>
      </c>
      <c r="R55" s="68">
        <v>-2.8767529999999999E-2</v>
      </c>
      <c r="S55" s="71">
        <f t="shared" si="4"/>
        <v>9.1177496533050046</v>
      </c>
      <c r="T55" s="71">
        <v>1.1177496533050049</v>
      </c>
      <c r="U55" s="88">
        <f>SUM(I55:R55)</f>
        <v>9.1177496533050046</v>
      </c>
      <c r="V55" s="71">
        <f t="shared" si="5"/>
        <v>11.668750346694996</v>
      </c>
      <c r="W55" s="88">
        <f>IF(F55="Actor",[3]LISTAS!$B$51,IF(F55="Actriz",[3]LISTAS!$B$52,IF(F55="Alpha Partner",[3]LISTAS!$B$53,IF(F55="Blogger",[3]LISTAS!$B$54,IF(F55="Conductor",[3]LISTAS!$B$55,IF(F55="Fotógrafo",[3]LISTAS!$B$56,IF(F55="Futbolista",[3]LISTAS!$B$57,IF(F55="Influencer",[3]LISTAS!$B$58,IF(F55="Locutor",[3]LISTAS!$B$59,IF(F55="Modelo",[3]LISTAS!$B$60,IF(F55="Músico",[3]LISTAS!$B$61,IF(F55="Periodista",[3]LISTAS!$B$62,IF(F55="Youtuber",[3]LISTAS!$B$63,0)))))))))))))</f>
        <v>12.7865</v>
      </c>
      <c r="X55" s="74">
        <f t="shared" si="6"/>
        <v>13.904249653305005</v>
      </c>
      <c r="Y55" s="88">
        <f>IF(G55="Actor",[3]LISTAS!$B$18,IF(G55="Conductor de TV",[3]LISTAS!$B$19,IF(G55="Deportista",[3]LISTAS!$B$20,IF(G55="Estilo de Vida",[3]LISTAS!$B$21,IF(G55="Fitness",[3]LISTAS!$B$22,IF(G55="Fotógrafo",[3]LISTAS!$B$23,IF(G55="Futbolista",[3]LISTAS!$B$24,IF(G55="Gamer",[3]LISTAS!$B$25,IF(G55="Locutor",[3]LISTAS!$B$26,IF(G55="Mascota",[3]LISTAS!$B$27,IF(G55="Música",[3]LISTAS!$B$28,IF(G55="Periodista",[3]LISTAS!$B$29,IF(G55="Runner",[3]LISTAS!$B$30,IF(G55="Tecnología",[3]LISTAS!$B$31,IF(G55="Autos",[3]LISTAS!$B$32,IF(G55="Coach",[3]LISTAS!$B$33,IF(G55="Deporte",[3]LISTAS!$B$34,IF(G55="Deporte Extremo",[3]LISTAS!$B$35,IF(G55="Espectáculos",[3]LISTAS!$B$36,IF(G55="Moda",[3]LISTAS!$B$37,IF(G55="Filosofía de Vida",[3]LISTAS!$B$38,IF(G55="Futbol",[3]LISTAS!$B$39,IF(G55="Mommy",[3]LISTAS!$B$40,IF(G55="Skateboard",[3]LISTAS!$B$41,IF(G55="Viajes",[3]LISTAS!$B$42,0)))))))))))))))))))))))))</f>
        <v>18.002144999999999</v>
      </c>
      <c r="Z55" s="88">
        <f>IF(H55="Actor",[3]LISTAS!$B$18,IF(H55="Conductor de TV",[3]LISTAS!$B$19,IF(H55="Deportista",[3]LISTAS!$B$20,IF(H55="Estilo de Vida",[3]LISTAS!$B$21,IF(H55="Fitness",[3]LISTAS!$B$22,IF(H55="Fotógrafo",[3]LISTAS!$B$23,IF(H55="Futbolista",[3]LISTAS!$B$24,IF(H55="Gamer",[3]LISTAS!$B$25,IF(H55="Locutor",[3]LISTAS!$B$26,IF(H55="Mascota",[3]LISTAS!$B$27,IF(H55="Música",[3]LISTAS!$B$28,IF(H55="Periodista",[3]LISTAS!$B$29,IF(H55="Runner",[3]LISTAS!$B$30,IF(H55="Tecnología",[3]LISTAS!$B$31,IF(H55="Autos",[3]LISTAS!$B$32,IF(H55="Coach",[3]LISTAS!$B$33,IF(H55="Deporte",[3]LISTAS!$B$34,IF(H55="Deporte Extremo",[3]LISTAS!$B$35,IF(H55="Espectáculos",[3]LISTAS!$B$36,IF(H55="Moda",[3]LISTAS!$B$37,IF(H55="Filosofía de Vida",[3]LISTAS!$B$38,IF(H55="Futbol",[3]LISTAS!$B$39,IF(H55="Mommy",[3]LISTAS!$B$40,IF(H55="Skateboard",[3]LISTAS!$B$41,IF(H55="Viajes",[3]LISTAS!$B$42,0)))))))))))))))))))))))))</f>
        <v>11.610099999999999</v>
      </c>
      <c r="AA55" s="88">
        <f t="shared" si="12"/>
        <v>14.075748663326252</v>
      </c>
      <c r="AB55" s="88">
        <f t="shared" si="13"/>
        <v>18.002144999999999</v>
      </c>
      <c r="AC55" s="74">
        <f t="shared" si="15"/>
        <v>13.904249653305005</v>
      </c>
      <c r="AD55" s="74">
        <f t="shared" si="14"/>
        <v>15.021999306610009</v>
      </c>
      <c r="AE55" s="75">
        <f>IF(AND(AC55&gt;=[1]LISTAS!$E$30,AC55&lt;=[1]LISTAS!$F$30),[1]LISTAS!$G$30,IF(AND(AC55&gt;=[1]LISTAS!$E$29,AC55&lt;=[1]LISTAS!$F$29),[1]LISTAS!$G$29,IF(AND(AC55&gt;=[1]LISTAS!$E$28,AC55&lt;=[1]LISTAS!$F$28),[1]LISTAS!$G$28,IF(AND(AC55&gt;=[1]LISTAS!$E$27,AC55&lt;=[1]LISTAS!$F$27),[1]LISTAS!$G$27,IF(AND(AC55&gt;=[1]LISTAS!$E$26,AC55&lt;=[1]LISTAS!$F$26),[1]LISTAS!$G$26,0)))))</f>
        <v>0.9</v>
      </c>
      <c r="AF55" s="75" t="s">
        <v>127</v>
      </c>
      <c r="AG55" s="95">
        <f>IF(AND(W55&gt;=[3]LISTAS!$E$30,W55&lt;=[3]LISTAS!$F$30),[3]LISTAS!$G$30,IF(AND(W55&gt;=[3]LISTAS!$E$29,W55&lt;=[3]LISTAS!$F$29),[3]LISTAS!$G$29,IF(AND(W55&gt;=[3]LISTAS!$E$28,W55&lt;=[3]LISTAS!$F$28),[3]LISTAS!$G$28,IF(AND(W55&gt;=[3]LISTAS!$E$27,W55&lt;=[3]LISTAS!$F$27),[3]LISTAS!$G$27,IF(AND(W55&gt;=[3]LISTAS!$E$26,W55&lt;=[3]LISTAS!$F$26),[3]LISTAS!$G$26,0)))))</f>
        <v>0.9</v>
      </c>
      <c r="AH55" s="95" t="str">
        <f>IF(AND(W55&gt;=[3]LISTAS!$E$30,W55&lt;=[3]LISTAS!$F$30),[3]LISTAS!$D$30,IF(AND(W55&gt;=[3]LISTAS!$E$29,W55&lt;=[3]LISTAS!$F$29),[3]LISTAS!$D$29,IF(AND(W55&gt;=[3]LISTAS!$E$28,W55&lt;=[3]LISTAS!$F$28),[3]LISTAS!$D$28,IF(AND(W55&gt;=[3]LISTAS!$E$27,W55&lt;=[3]LISTAS!$F$27),[3]LISTAS!$D$27,IF(AND(W55&gt;=[3]LISTAS!$E$26,W55&lt;=[3]LISTAS!$F$26),[3]LISTAS!$D$26,0)))))</f>
        <v>B</v>
      </c>
      <c r="AI55" s="76" t="s">
        <v>108</v>
      </c>
      <c r="AJ55" s="76">
        <f>IF(AND(AD55&gt;=[1]LISTAS!$E$30,AD55&lt;=[1]LISTAS!$F$30),[1]LISTAS!$G$30,IF(AND(AD55&gt;=[1]LISTAS!$E$29,AD55&lt;=[1]LISTAS!$F$29),[1]LISTAS!$G$29,IF(AND(AD55&gt;=[1]LISTAS!$E$28,AD55&lt;=[1]LISTAS!$F$28),[1]LISTAS!$G$28,IF(AND(AD55&gt;=[1]LISTAS!$E$27,AD55&lt;=[1]LISTAS!$F$27),[1]LISTAS!$G$27,IF(AND(AD55&gt;=[1]LISTAS!$E$26,AD55&lt;=[1]LISTAS!$F$26),[1]LISTAS!$G$26,0)))))</f>
        <v>0.9</v>
      </c>
      <c r="AK55" s="76" t="str">
        <f>IF(AND(AD55&gt;=[1]LISTAS!$E$30,AD55&lt;=[1]LISTAS!$F$30),[1]LISTAS!$D$30,IF(AND(AD55&gt;=[1]LISTAS!$E$29,AD55&lt;=[1]LISTAS!$F$29),[1]LISTAS!$D$29,IF(AND(AD55&gt;=[1]LISTAS!$E$28,AD55&lt;=[1]LISTAS!$F$28),[1]LISTAS!$D$28,IF(AND(AD55&gt;=[1]LISTAS!$E$27,AD55&lt;=[1]LISTAS!$F$27),[1]LISTAS!$D$27,IF(AND(AD55&gt;=[1]LISTAS!$E$26,AD55&lt;=[1]LISTAS!$F$26),[1]LISTAS!$D$26,0)))))</f>
        <v>B</v>
      </c>
      <c r="AL55" s="80" t="s">
        <v>213</v>
      </c>
      <c r="AM55" s="78" t="s">
        <v>211</v>
      </c>
      <c r="AN55" s="78"/>
      <c r="AO55" s="79">
        <v>0.97</v>
      </c>
      <c r="AP55" s="79">
        <v>0.94</v>
      </c>
    </row>
    <row r="56" spans="1:42">
      <c r="A56" s="87" t="s">
        <v>253</v>
      </c>
      <c r="B56" s="88" t="s">
        <v>209</v>
      </c>
      <c r="C56" s="89" t="s">
        <v>283</v>
      </c>
      <c r="D56" s="90">
        <v>73900</v>
      </c>
      <c r="E56" s="91">
        <v>6.2E-2</v>
      </c>
      <c r="F56" s="88" t="s">
        <v>168</v>
      </c>
      <c r="G56" s="88" t="s">
        <v>148</v>
      </c>
      <c r="H56" s="88" t="s">
        <v>131</v>
      </c>
      <c r="I56" s="65">
        <v>0</v>
      </c>
      <c r="J56" s="68">
        <v>-5.0885970000000003E-2</v>
      </c>
      <c r="K56" s="93">
        <v>2</v>
      </c>
      <c r="L56" s="66">
        <v>0.36294609999999999</v>
      </c>
      <c r="M56" s="96">
        <v>4</v>
      </c>
      <c r="N56" s="68">
        <v>0.45091315999999998</v>
      </c>
      <c r="O56" s="96">
        <v>4</v>
      </c>
      <c r="P56" s="66">
        <v>0.431409089397919</v>
      </c>
      <c r="Q56" s="93">
        <v>2</v>
      </c>
      <c r="R56" s="68">
        <v>0.34048293000000002</v>
      </c>
      <c r="S56" s="71">
        <f t="shared" si="4"/>
        <v>13.534865309397919</v>
      </c>
      <c r="T56" s="71">
        <v>1.534865309397919</v>
      </c>
      <c r="U56" s="88">
        <f>SUM(I56:Q56)</f>
        <v>13.194382379397918</v>
      </c>
      <c r="V56" s="71">
        <f t="shared" si="5"/>
        <v>14.880534690602083</v>
      </c>
      <c r="W56" s="88">
        <f>IF(F56="Actor",[3]LISTAS!$B$51,IF(F56="Actriz",[3]LISTAS!$B$52,IF(F56="Alpha Partner",[3]LISTAS!$B$53,IF(F56="Blogger",[3]LISTAS!$B$54,IF(F56="Conductor",[3]LISTAS!$B$55,IF(F56="Fotógrafo",[3]LISTAS!$B$56,IF(F56="Futbolista",[3]LISTAS!$B$57,IF(F56="Influencer",[3]LISTAS!$B$58,IF(F56="Locutor",[3]LISTAS!$B$59,IF(F56="Modelo",[3]LISTAS!$B$60,IF(F56="Músico",[3]LISTAS!$B$61,IF(F56="Periodista",[3]LISTAS!$B$62,IF(F56="Youtuber",[3]LISTAS!$B$63,0)))))))))))))</f>
        <v>16.415400000000002</v>
      </c>
      <c r="X56" s="74">
        <f t="shared" si="6"/>
        <v>17.950265309397921</v>
      </c>
      <c r="Y56" s="88">
        <f>IF(G56="Actor",[3]LISTAS!$B$18,IF(G56="Conductor de TV",[3]LISTAS!$B$19,IF(G56="Deportista",[3]LISTAS!$B$20,IF(G56="Estilo de Vida",[3]LISTAS!$B$21,IF(G56="Fitness",[3]LISTAS!$B$22,IF(G56="Fotógrafo",[3]LISTAS!$B$23,IF(G56="Futbolista",[3]LISTAS!$B$24,IF(G56="Gamer",[3]LISTAS!$B$25,IF(G56="Locutor",[3]LISTAS!$B$26,IF(G56="Mascota",[3]LISTAS!$B$27,IF(G56="Música",[3]LISTAS!$B$28,IF(G56="Periodista",[3]LISTAS!$B$29,IF(G56="Runner",[3]LISTAS!$B$30,IF(G56="Tecnología",[3]LISTAS!$B$31,IF(G56="Autos",[3]LISTAS!$B$32,IF(G56="Coach",[3]LISTAS!$B$33,IF(G56="Deporte",[3]LISTAS!$B$34,IF(G56="Deporte Extremo",[3]LISTAS!$B$35,IF(G56="Espectáculos",[3]LISTAS!$B$36,IF(G56="Moda",[3]LISTAS!$B$37,IF(G56="Filosofía de Vida",[3]LISTAS!$B$38,IF(G56="Futbol",[3]LISTAS!$B$39,IF(G56="Mommy",[3]LISTAS!$B$40,IF(G56="Skateboard",[3]LISTAS!$B$41,IF(G56="Viajes",[3]LISTAS!$B$42,0)))))))))))))))))))))))))</f>
        <v>23.236910000000002</v>
      </c>
      <c r="Z56" s="88">
        <f>IF(H56="Actor",[3]LISTAS!$B$18,IF(H56="Conductor de TV",[3]LISTAS!$B$19,IF(H56="Deportista",[3]LISTAS!$B$20,IF(H56="Estilo de Vida",[3]LISTAS!$B$21,IF(H56="Fitness",[3]LISTAS!$B$22,IF(H56="Fotógrafo",[3]LISTAS!$B$23,IF(H56="Futbolista",[3]LISTAS!$B$24,IF(H56="Gamer",[3]LISTAS!$B$25,IF(H56="Locutor",[3]LISTAS!$B$26,IF(H56="Mascota",[3]LISTAS!$B$27,IF(H56="Música",[3]LISTAS!$B$28,IF(H56="Periodista",[3]LISTAS!$B$29,IF(H56="Runner",[3]LISTAS!$B$30,IF(H56="Tecnología",[3]LISTAS!$B$31,IF(H56="Autos",[3]LISTAS!$B$32,IF(H56="Coach",[3]LISTAS!$B$33,IF(H56="Deporte",[3]LISTAS!$B$34,IF(H56="Deporte Extremo",[3]LISTAS!$B$35,IF(H56="Espectáculos",[3]LISTAS!$B$36,IF(H56="Moda",[3]LISTAS!$B$37,IF(H56="Filosofía de Vida",[3]LISTAS!$B$38,IF(H56="Futbol",[3]LISTAS!$B$39,IF(H56="Mommy",[3]LISTAS!$B$40,IF(H56="Skateboard",[3]LISTAS!$B$41,IF(H56="Viajes",[3]LISTAS!$B$42,0)))))))))))))))))))))))))</f>
        <v>18.804566999999999</v>
      </c>
      <c r="AA56" s="88">
        <f t="shared" si="12"/>
        <v>19.101785577349482</v>
      </c>
      <c r="AB56" s="88">
        <f t="shared" si="13"/>
        <v>23.236910000000002</v>
      </c>
      <c r="AC56" s="74">
        <f t="shared" si="15"/>
        <v>17.950265309397921</v>
      </c>
      <c r="AD56" s="74">
        <f t="shared" si="14"/>
        <v>19.485130618795839</v>
      </c>
      <c r="AE56" s="75">
        <f>IF(AND(AC56&gt;=[1]LISTAS!$E$30,AC56&lt;=[1]LISTAS!$F$30),[1]LISTAS!$G$30,IF(AND(AC56&gt;=[1]LISTAS!$E$29,AC56&lt;=[1]LISTAS!$F$29),[1]LISTAS!$G$29,IF(AND(AC56&gt;=[1]LISTAS!$E$28,AC56&lt;=[1]LISTAS!$F$28),[1]LISTAS!$G$28,IF(AND(AC56&gt;=[1]LISTAS!$E$27,AC56&lt;=[1]LISTAS!$F$27),[1]LISTAS!$G$27,IF(AND(AC56&gt;=[1]LISTAS!$E$26,AC56&lt;=[1]LISTAS!$F$26),[1]LISTAS!$G$26,0)))))</f>
        <v>0.95</v>
      </c>
      <c r="AF56" s="75" t="s">
        <v>108</v>
      </c>
      <c r="AG56" s="95">
        <f>IF(AND(W56&gt;=[3]LISTAS!$E$30,W56&lt;=[3]LISTAS!$F$30),[3]LISTAS!$G$30,IF(AND(W56&gt;=[3]LISTAS!$E$29,W56&lt;=[3]LISTAS!$F$29),[3]LISTAS!$G$29,IF(AND(W56&gt;=[3]LISTAS!$E$28,W56&lt;=[3]LISTAS!$F$28),[3]LISTAS!$G$28,IF(AND(W56&gt;=[3]LISTAS!$E$27,W56&lt;=[3]LISTAS!$F$27),[3]LISTAS!$G$27,IF(AND(W56&gt;=[3]LISTAS!$E$26,W56&lt;=[3]LISTAS!$F$26),[3]LISTAS!$G$26,0)))))</f>
        <v>0.95</v>
      </c>
      <c r="AH56" s="95" t="str">
        <f>IF(AND(W56&gt;=[3]LISTAS!$E$30,W56&lt;=[3]LISTAS!$F$30),[3]LISTAS!$D$30,IF(AND(W56&gt;=[3]LISTAS!$E$29,W56&lt;=[3]LISTAS!$F$29),[3]LISTAS!$D$29,IF(AND(W56&gt;=[3]LISTAS!$E$28,W56&lt;=[3]LISTAS!$F$28),[3]LISTAS!$D$28,IF(AND(W56&gt;=[3]LISTAS!$E$27,W56&lt;=[3]LISTAS!$F$27),[3]LISTAS!$D$27,IF(AND(W56&gt;=[3]LISTAS!$E$26,W56&lt;=[3]LISTAS!$F$26),[3]LISTAS!$D$26,0)))))</f>
        <v>A</v>
      </c>
      <c r="AI56" s="76" t="s">
        <v>114</v>
      </c>
      <c r="AJ56" s="76">
        <f>IF(AND(AD56&gt;=[1]LISTAS!$E$30,AD56&lt;=[1]LISTAS!$F$30),[1]LISTAS!$G$30,IF(AND(AD56&gt;=[1]LISTAS!$E$29,AD56&lt;=[1]LISTAS!$F$29),[1]LISTAS!$G$29,IF(AND(AD56&gt;=[1]LISTAS!$E$28,AD56&lt;=[1]LISTAS!$F$28),[1]LISTAS!$G$28,IF(AND(AD56&gt;=[1]LISTAS!$E$27,AD56&lt;=[1]LISTAS!$F$27),[1]LISTAS!$G$27,IF(AND(AD56&gt;=[1]LISTAS!$E$26,AD56&lt;=[1]LISTAS!$F$26),[1]LISTAS!$G$26,0)))))</f>
        <v>0.95</v>
      </c>
      <c r="AK56" s="76" t="str">
        <f>IF(AND(AD56&gt;=[1]LISTAS!$E$30,AD56&lt;=[1]LISTAS!$F$30),[1]LISTAS!$D$30,IF(AND(AD56&gt;=[1]LISTAS!$E$29,AD56&lt;=[1]LISTAS!$F$29),[1]LISTAS!$D$29,IF(AND(AD56&gt;=[1]LISTAS!$E$28,AD56&lt;=[1]LISTAS!$F$28),[1]LISTAS!$D$28,IF(AND(AD56&gt;=[1]LISTAS!$E$27,AD56&lt;=[1]LISTAS!$F$27),[1]LISTAS!$D$27,IF(AND(AD56&gt;=[1]LISTAS!$E$26,AD56&lt;=[1]LISTAS!$F$26),[1]LISTAS!$D$26,0)))))</f>
        <v>A</v>
      </c>
      <c r="AL56" s="80" t="s">
        <v>213</v>
      </c>
      <c r="AM56" s="78" t="s">
        <v>211</v>
      </c>
      <c r="AN56" s="78"/>
      <c r="AO56" s="79">
        <v>0.97</v>
      </c>
      <c r="AP56" s="79">
        <v>0.94</v>
      </c>
    </row>
    <row r="57" spans="1:42">
      <c r="A57" s="87" t="s">
        <v>253</v>
      </c>
      <c r="B57" s="88" t="s">
        <v>240</v>
      </c>
      <c r="C57" s="89" t="s">
        <v>284</v>
      </c>
      <c r="D57" s="90">
        <v>362000</v>
      </c>
      <c r="E57" s="91">
        <v>3.85E-2</v>
      </c>
      <c r="F57" s="88" t="s">
        <v>172</v>
      </c>
      <c r="G57" s="88" t="s">
        <v>159</v>
      </c>
      <c r="H57" s="88" t="s">
        <v>231</v>
      </c>
      <c r="I57" s="65">
        <v>0</v>
      </c>
      <c r="J57" s="68">
        <v>-0.12290456</v>
      </c>
      <c r="K57" s="96">
        <v>4</v>
      </c>
      <c r="L57" s="66">
        <v>0.50588847000000003</v>
      </c>
      <c r="M57" s="96">
        <v>4</v>
      </c>
      <c r="N57" s="68">
        <v>0.49800172999999998</v>
      </c>
      <c r="O57" s="93">
        <v>2</v>
      </c>
      <c r="P57" s="66">
        <v>0.40027821000000002</v>
      </c>
      <c r="Q57" s="101">
        <v>0</v>
      </c>
      <c r="R57" s="68">
        <v>-0.22799663000000001</v>
      </c>
      <c r="S57" s="71">
        <f t="shared" si="4"/>
        <v>11.05326722</v>
      </c>
      <c r="T57" s="71">
        <v>1.0532672199999999</v>
      </c>
      <c r="U57" s="88">
        <f>SUM(I57:R57)</f>
        <v>11.05326722</v>
      </c>
      <c r="V57" s="71">
        <f t="shared" si="5"/>
        <v>13.39103278</v>
      </c>
      <c r="W57" s="88">
        <f>IF(F57="Actor",[3]LISTAS!$B$51,IF(F57="Actriz",[3]LISTAS!$B$52,IF(F57="Alpha Partner",[3]LISTAS!$B$53,IF(F57="Blogger",[3]LISTAS!$B$54,IF(F57="Conductor",[3]LISTAS!$B$55,IF(F57="Fotógrafo",[3]LISTAS!$B$56,IF(F57="Futbolista",[3]LISTAS!$B$57,IF(F57="Influencer",[3]LISTAS!$B$58,IF(F57="Locutor",[3]LISTAS!$B$59,IF(F57="Modelo",[3]LISTAS!$B$60,IF(F57="Músico",[3]LISTAS!$B$61,IF(F57="Periodista",[3]LISTAS!$B$62,IF(F57="Youtuber",[3]LISTAS!$B$63,0)))))))))))))</f>
        <v>14.4443</v>
      </c>
      <c r="X57" s="74">
        <f t="shared" si="6"/>
        <v>15.497567220000001</v>
      </c>
      <c r="Y57" s="88">
        <f>IF(G57="Actor",[3]LISTAS!$B$18,IF(G57="Conductor de TV",[3]LISTAS!$B$19,IF(G57="Deportista",[3]LISTAS!$B$20,IF(G57="Estilo de Vida",[3]LISTAS!$B$21,IF(G57="Fitness",[3]LISTAS!$B$22,IF(G57="Fotógrafo",[3]LISTAS!$B$23,IF(G57="Futbolista",[3]LISTAS!$B$24,IF(G57="Gamer",[3]LISTAS!$B$25,IF(G57="Locutor",[3]LISTAS!$B$26,IF(G57="Mascota",[3]LISTAS!$B$27,IF(G57="Música",[3]LISTAS!$B$28,IF(G57="Periodista",[3]LISTAS!$B$29,IF(G57="Runner",[3]LISTAS!$B$30,IF(G57="Tecnología",[3]LISTAS!$B$31,IF(G57="Autos",[3]LISTAS!$B$32,IF(G57="Coach",[3]LISTAS!$B$33,IF(G57="Deporte",[3]LISTAS!$B$34,IF(G57="Deporte Extremo",[3]LISTAS!$B$35,IF(G57="Espectáculos",[3]LISTAS!$B$36,IF(G57="Moda",[3]LISTAS!$B$37,IF(G57="Filosofía de Vida",[3]LISTAS!$B$38,IF(G57="Futbol",[3]LISTAS!$B$39,IF(G57="Mommy",[3]LISTAS!$B$40,IF(G57="Skateboard",[3]LISTAS!$B$41,IF(G57="Viajes",[3]LISTAS!$B$42,0)))))))))))))))))))))))))</f>
        <v>11.610099999999999</v>
      </c>
      <c r="Z57" s="88">
        <f>IF(H57="Actor",[3]LISTAS!$B$18,IF(H57="Conductor de TV",[3]LISTAS!$B$19,IF(H57="Deportista",[3]LISTAS!$B$20,IF(H57="Estilo de Vida",[3]LISTAS!$B$21,IF(H57="Fitness",[3]LISTAS!$B$22,IF(H57="Fotógrafo",[3]LISTAS!$B$23,IF(H57="Futbolista",[3]LISTAS!$B$24,IF(H57="Gamer",[3]LISTAS!$B$25,IF(H57="Locutor",[3]LISTAS!$B$26,IF(H57="Mascota",[3]LISTAS!$B$27,IF(H57="Música",[3]LISTAS!$B$28,IF(H57="Periodista",[3]LISTAS!$B$29,IF(H57="Runner",[3]LISTAS!$B$30,IF(H57="Tecnología",[3]LISTAS!$B$31,IF(H57="Autos",[3]LISTAS!$B$32,IF(H57="Coach",[3]LISTAS!$B$33,IF(H57="Deporte",[3]LISTAS!$B$34,IF(H57="Deporte Extremo",[3]LISTAS!$B$35,IF(H57="Espectáculos",[3]LISTAS!$B$36,IF(H57="Moda",[3]LISTAS!$B$37,IF(H57="Filosofía de Vida",[3]LISTAS!$B$38,IF(H57="Futbol",[3]LISTAS!$B$39,IF(H57="Mommy",[3]LISTAS!$B$40,IF(H57="Skateboard",[3]LISTAS!$B$41,IF(H57="Viajes",[3]LISTAS!$B$42,0)))))))))))))))))))))))))</f>
        <v>18.002144999999999</v>
      </c>
      <c r="AA57" s="88">
        <f t="shared" si="12"/>
        <v>14.888528054999998</v>
      </c>
      <c r="AB57" s="88">
        <f t="shared" si="13"/>
        <v>18.002144999999999</v>
      </c>
      <c r="AC57" s="74">
        <f t="shared" si="15"/>
        <v>15.497567220000001</v>
      </c>
      <c r="AD57" s="74">
        <f t="shared" si="14"/>
        <v>16.550834439999999</v>
      </c>
      <c r="AE57" s="75">
        <f>IF(AND(AC57&gt;=[1]LISTAS!$E$30,AC57&lt;=[1]LISTAS!$F$30),[1]LISTAS!$G$30,IF(AND(AC57&gt;=[1]LISTAS!$E$29,AC57&lt;=[1]LISTAS!$F$29),[1]LISTAS!$G$29,IF(AND(AC57&gt;=[1]LISTAS!$E$28,AC57&lt;=[1]LISTAS!$F$28),[1]LISTAS!$G$28,IF(AND(AC57&gt;=[1]LISTAS!$E$27,AC57&lt;=[1]LISTAS!$F$27),[1]LISTAS!$G$27,IF(AND(AC57&gt;=[1]LISTAS!$E$26,AC57&lt;=[1]LISTAS!$F$26),[1]LISTAS!$G$26,0)))))</f>
        <v>0.9</v>
      </c>
      <c r="AF57" s="75" t="s">
        <v>127</v>
      </c>
      <c r="AG57" s="95">
        <f>IF(AND(W57&gt;=[3]LISTAS!$E$30,W57&lt;=[3]LISTAS!$F$30),[3]LISTAS!$G$30,IF(AND(W57&gt;=[3]LISTAS!$E$29,W57&lt;=[3]LISTAS!$F$29),[3]LISTAS!$G$29,IF(AND(W57&gt;=[3]LISTAS!$E$28,W57&lt;=[3]LISTAS!$F$28),[3]LISTAS!$G$28,IF(AND(W57&gt;=[3]LISTAS!$E$27,W57&lt;=[3]LISTAS!$F$27),[3]LISTAS!$G$27,IF(AND(W57&gt;=[3]LISTAS!$E$26,W57&lt;=[3]LISTAS!$F$26),[3]LISTAS!$G$26,0)))))</f>
        <v>0.9</v>
      </c>
      <c r="AH57" s="95" t="str">
        <f>IF(AND(W57&gt;=[3]LISTAS!$E$30,W57&lt;=[3]LISTAS!$F$30),[3]LISTAS!$D$30,IF(AND(W57&gt;=[3]LISTAS!$E$29,W57&lt;=[3]LISTAS!$F$29),[3]LISTAS!$D$29,IF(AND(W57&gt;=[3]LISTAS!$E$28,W57&lt;=[3]LISTAS!$F$28),[3]LISTAS!$D$28,IF(AND(W57&gt;=[3]LISTAS!$E$27,W57&lt;=[3]LISTAS!$F$27),[3]LISTAS!$D$27,IF(AND(W57&gt;=[3]LISTAS!$E$26,W57&lt;=[3]LISTAS!$F$26),[3]LISTAS!$D$26,0)))))</f>
        <v>B</v>
      </c>
      <c r="AI57" s="76" t="s">
        <v>114</v>
      </c>
      <c r="AJ57" s="76">
        <f>IF(AND(AD57&gt;=[1]LISTAS!$E$30,AD57&lt;=[1]LISTAS!$F$30),[1]LISTAS!$G$30,IF(AND(AD57&gt;=[1]LISTAS!$E$29,AD57&lt;=[1]LISTAS!$F$29),[1]LISTAS!$G$29,IF(AND(AD57&gt;=[1]LISTAS!$E$28,AD57&lt;=[1]LISTAS!$F$28),[1]LISTAS!$G$28,IF(AND(AD57&gt;=[1]LISTAS!$E$27,AD57&lt;=[1]LISTAS!$F$27),[1]LISTAS!$G$27,IF(AND(AD57&gt;=[1]LISTAS!$E$26,AD57&lt;=[1]LISTAS!$F$26),[1]LISTAS!$G$26,0)))))</f>
        <v>0.95</v>
      </c>
      <c r="AK57" s="76" t="str">
        <f>IF(AND(AD57&gt;=[1]LISTAS!$E$30,AD57&lt;=[1]LISTAS!$F$30),[1]LISTAS!$D$30,IF(AND(AD57&gt;=[1]LISTAS!$E$29,AD57&lt;=[1]LISTAS!$F$29),[1]LISTAS!$D$29,IF(AND(AD57&gt;=[1]LISTAS!$E$28,AD57&lt;=[1]LISTAS!$F$28),[1]LISTAS!$D$28,IF(AND(AD57&gt;=[1]LISTAS!$E$27,AD57&lt;=[1]LISTAS!$F$27),[1]LISTAS!$D$27,IF(AND(AD57&gt;=[1]LISTAS!$E$26,AD57&lt;=[1]LISTAS!$F$26),[1]LISTAS!$D$26,0)))))</f>
        <v>A</v>
      </c>
      <c r="AL57" s="80" t="s">
        <v>213</v>
      </c>
      <c r="AM57" s="99">
        <f>16-AC57</f>
        <v>0.50243277999999947</v>
      </c>
      <c r="AN57" s="106" t="s">
        <v>274</v>
      </c>
      <c r="AO57" s="79">
        <v>0.97</v>
      </c>
      <c r="AP57" s="107">
        <v>0.91</v>
      </c>
    </row>
    <row r="58" spans="1:42">
      <c r="A58" s="87" t="s">
        <v>253</v>
      </c>
      <c r="B58" s="88" t="s">
        <v>209</v>
      </c>
      <c r="C58" s="89" t="s">
        <v>285</v>
      </c>
      <c r="D58" s="90">
        <v>45200</v>
      </c>
      <c r="E58" s="91">
        <v>2.4299999999999999E-2</v>
      </c>
      <c r="F58" s="88" t="s">
        <v>168</v>
      </c>
      <c r="G58" s="88" t="s">
        <v>231</v>
      </c>
      <c r="H58" s="88" t="s">
        <v>154</v>
      </c>
      <c r="I58" s="65">
        <v>0</v>
      </c>
      <c r="J58" s="68">
        <v>-0.10446933</v>
      </c>
      <c r="K58" s="93">
        <v>2</v>
      </c>
      <c r="L58" s="66">
        <v>0.34827402000000002</v>
      </c>
      <c r="M58" s="92">
        <v>3</v>
      </c>
      <c r="N58" s="68">
        <v>0.43196077999999999</v>
      </c>
      <c r="O58" s="100">
        <v>1</v>
      </c>
      <c r="P58" s="66">
        <v>0.23293812</v>
      </c>
      <c r="Q58" s="96">
        <v>4</v>
      </c>
      <c r="R58" s="68">
        <v>0.47712091000000001</v>
      </c>
      <c r="S58" s="71">
        <f t="shared" si="4"/>
        <v>11.3858245</v>
      </c>
      <c r="T58" s="71">
        <v>1.3858245</v>
      </c>
      <c r="U58" s="88">
        <f>SUM(I58:Q58)</f>
        <v>10.90870359</v>
      </c>
      <c r="V58" s="71">
        <f t="shared" si="5"/>
        <v>15.029575500000002</v>
      </c>
      <c r="W58" s="88">
        <f>IF(F58="Actor",[3]LISTAS!$B$51,IF(F58="Actriz",[3]LISTAS!$B$52,IF(F58="Alpha Partner",[3]LISTAS!$B$53,IF(F58="Blogger",[3]LISTAS!$B$54,IF(F58="Conductor",[3]LISTAS!$B$55,IF(F58="Fotógrafo",[3]LISTAS!$B$56,IF(F58="Futbolista",[3]LISTAS!$B$57,IF(F58="Influencer",[3]LISTAS!$B$58,IF(F58="Locutor",[3]LISTAS!$B$59,IF(F58="Modelo",[3]LISTAS!$B$60,IF(F58="Músico",[3]LISTAS!$B$61,IF(F58="Periodista",[3]LISTAS!$B$62,IF(F58="Youtuber",[3]LISTAS!$B$63,0)))))))))))))</f>
        <v>16.415400000000002</v>
      </c>
      <c r="X58" s="74">
        <f t="shared" si="6"/>
        <v>17.801224500000004</v>
      </c>
      <c r="Y58" s="88">
        <f>IF(G58="Actor",[3]LISTAS!$B$18,IF(G58="Conductor de TV",[3]LISTAS!$B$19,IF(G58="Deportista",[3]LISTAS!$B$20,IF(G58="Estilo de Vida",[3]LISTAS!$B$21,IF(G58="Fitness",[3]LISTAS!$B$22,IF(G58="Fotógrafo",[3]LISTAS!$B$23,IF(G58="Futbolista",[3]LISTAS!$B$24,IF(G58="Gamer",[3]LISTAS!$B$25,IF(G58="Locutor",[3]LISTAS!$B$26,IF(G58="Mascota",[3]LISTAS!$B$27,IF(G58="Música",[3]LISTAS!$B$28,IF(G58="Periodista",[3]LISTAS!$B$29,IF(G58="Runner",[3]LISTAS!$B$30,IF(G58="Tecnología",[3]LISTAS!$B$31,IF(G58="Autos",[3]LISTAS!$B$32,IF(G58="Coach",[3]LISTAS!$B$33,IF(G58="Deporte",[3]LISTAS!$B$34,IF(G58="Deporte Extremo",[3]LISTAS!$B$35,IF(G58="Espectáculos",[3]LISTAS!$B$36,IF(G58="Moda",[3]LISTAS!$B$37,IF(G58="Filosofía de Vida",[3]LISTAS!$B$38,IF(G58="Futbol",[3]LISTAS!$B$39,IF(G58="Mommy",[3]LISTAS!$B$40,IF(G58="Skateboard",[3]LISTAS!$B$41,IF(G58="Viajes",[3]LISTAS!$B$42,0)))))))))))))))))))))))))</f>
        <v>18.002144999999999</v>
      </c>
      <c r="Z58" s="88">
        <f>IF(H58="Actor",[3]LISTAS!$B$18,IF(H58="Conductor de TV",[3]LISTAS!$B$19,IF(H58="Deportista",[3]LISTAS!$B$20,IF(H58="Estilo de Vida",[3]LISTAS!$B$21,IF(H58="Fitness",[3]LISTAS!$B$22,IF(H58="Fotógrafo",[3]LISTAS!$B$23,IF(H58="Futbolista",[3]LISTAS!$B$24,IF(H58="Gamer",[3]LISTAS!$B$25,IF(H58="Locutor",[3]LISTAS!$B$26,IF(H58="Mascota",[3]LISTAS!$B$27,IF(H58="Música",[3]LISTAS!$B$28,IF(H58="Periodista",[3]LISTAS!$B$29,IF(H58="Runner",[3]LISTAS!$B$30,IF(H58="Tecnología",[3]LISTAS!$B$31,IF(H58="Autos",[3]LISTAS!$B$32,IF(H58="Coach",[3]LISTAS!$B$33,IF(H58="Deporte",[3]LISTAS!$B$34,IF(H58="Deporte Extremo",[3]LISTAS!$B$35,IF(H58="Espectáculos",[3]LISTAS!$B$36,IF(H58="Moda",[3]LISTAS!$B$37,IF(H58="Filosofía de Vida",[3]LISTAS!$B$38,IF(H58="Futbol",[3]LISTAS!$B$39,IF(H58="Mommy",[3]LISTAS!$B$40,IF(H58="Skateboard",[3]LISTAS!$B$41,IF(H58="Viajes",[3]LISTAS!$B$42,0)))))))))))))))))))))))))</f>
        <v>15.033300000000001</v>
      </c>
      <c r="AA58" s="88">
        <f t="shared" si="12"/>
        <v>16.813017375000001</v>
      </c>
      <c r="AB58" s="88">
        <f t="shared" si="13"/>
        <v>18.002144999999999</v>
      </c>
      <c r="AC58" s="74">
        <f t="shared" si="15"/>
        <v>17.801224500000004</v>
      </c>
      <c r="AD58" s="74">
        <f t="shared" si="14"/>
        <v>19.187049000000002</v>
      </c>
      <c r="AE58" s="75">
        <f>IF(AND(AC58&gt;=[1]LISTAS!$E$30,AC58&lt;=[1]LISTAS!$F$30),[1]LISTAS!$G$30,IF(AND(AC58&gt;=[1]LISTAS!$E$29,AC58&lt;=[1]LISTAS!$F$29),[1]LISTAS!$G$29,IF(AND(AC58&gt;=[1]LISTAS!$E$28,AC58&lt;=[1]LISTAS!$F$28),[1]LISTAS!$G$28,IF(AND(AC58&gt;=[1]LISTAS!$E$27,AC58&lt;=[1]LISTAS!$F$27),[1]LISTAS!$G$27,IF(AND(AC58&gt;=[1]LISTAS!$E$26,AC58&lt;=[1]LISTAS!$F$26),[1]LISTAS!$G$26,0)))))</f>
        <v>0.95</v>
      </c>
      <c r="AF58" s="75" t="s">
        <v>108</v>
      </c>
      <c r="AG58" s="95">
        <f>IF(AND(W58&gt;=[3]LISTAS!$E$30,W58&lt;=[3]LISTAS!$F$30),[3]LISTAS!$G$30,IF(AND(W58&gt;=[3]LISTAS!$E$29,W58&lt;=[3]LISTAS!$F$29),[3]LISTAS!$G$29,IF(AND(W58&gt;=[3]LISTAS!$E$28,W58&lt;=[3]LISTAS!$F$28),[3]LISTAS!$G$28,IF(AND(W58&gt;=[3]LISTAS!$E$27,W58&lt;=[3]LISTAS!$F$27),[3]LISTAS!$G$27,IF(AND(W58&gt;=[3]LISTAS!$E$26,W58&lt;=[3]LISTAS!$F$26),[3]LISTAS!$G$26,0)))))</f>
        <v>0.95</v>
      </c>
      <c r="AH58" s="95" t="str">
        <f>IF(AND(W58&gt;=[3]LISTAS!$E$30,W58&lt;=[3]LISTAS!$F$30),[3]LISTAS!$D$30,IF(AND(W58&gt;=[3]LISTAS!$E$29,W58&lt;=[3]LISTAS!$F$29),[3]LISTAS!$D$29,IF(AND(W58&gt;=[3]LISTAS!$E$28,W58&lt;=[3]LISTAS!$F$28),[3]LISTAS!$D$28,IF(AND(W58&gt;=[3]LISTAS!$E$27,W58&lt;=[3]LISTAS!$F$27),[3]LISTAS!$D$27,IF(AND(W58&gt;=[3]LISTAS!$E$26,W58&lt;=[3]LISTAS!$F$26),[3]LISTAS!$D$26,0)))))</f>
        <v>A</v>
      </c>
      <c r="AI58" s="76" t="s">
        <v>108</v>
      </c>
      <c r="AJ58" s="76">
        <f>IF(AND(AD58&gt;=[1]LISTAS!$E$30,AD58&lt;=[1]LISTAS!$F$30),[1]LISTAS!$G$30,IF(AND(AD58&gt;=[1]LISTAS!$E$29,AD58&lt;=[1]LISTAS!$F$29),[1]LISTAS!$G$29,IF(AND(AD58&gt;=[1]LISTAS!$E$28,AD58&lt;=[1]LISTAS!$F$28),[1]LISTAS!$G$28,IF(AND(AD58&gt;=[1]LISTAS!$E$27,AD58&lt;=[1]LISTAS!$F$27),[1]LISTAS!$G$27,IF(AND(AD58&gt;=[1]LISTAS!$E$26,AD58&lt;=[1]LISTAS!$F$26),[1]LISTAS!$G$26,0)))))</f>
        <v>0.95</v>
      </c>
      <c r="AK58" s="76" t="str">
        <f>IF(AND(AD58&gt;=[1]LISTAS!$E$30,AD58&lt;=[1]LISTAS!$F$30),[1]LISTAS!$D$30,IF(AND(AD58&gt;=[1]LISTAS!$E$29,AD58&lt;=[1]LISTAS!$F$29),[1]LISTAS!$D$29,IF(AND(AD58&gt;=[1]LISTAS!$E$28,AD58&lt;=[1]LISTAS!$F$28),[1]LISTAS!$D$28,IF(AND(AD58&gt;=[1]LISTAS!$E$27,AD58&lt;=[1]LISTAS!$F$27),[1]LISTAS!$D$27,IF(AND(AD58&gt;=[1]LISTAS!$E$26,AD58&lt;=[1]LISTAS!$F$26),[1]LISTAS!$D$26,0)))))</f>
        <v>A</v>
      </c>
      <c r="AL58" s="77" t="str">
        <f t="shared" si="8"/>
        <v>SE MANTUVO</v>
      </c>
      <c r="AM58" s="78" t="s">
        <v>211</v>
      </c>
      <c r="AN58" s="78"/>
      <c r="AO58" s="79">
        <v>0.97</v>
      </c>
      <c r="AP58" s="79">
        <v>0.94</v>
      </c>
    </row>
    <row r="59" spans="1:42">
      <c r="A59" s="87" t="s">
        <v>253</v>
      </c>
      <c r="B59" s="88" t="s">
        <v>209</v>
      </c>
      <c r="C59" s="89" t="s">
        <v>286</v>
      </c>
      <c r="D59" s="90">
        <v>36200</v>
      </c>
      <c r="E59" s="91">
        <v>2.8000000000000001E-2</v>
      </c>
      <c r="F59" s="88" t="s">
        <v>169</v>
      </c>
      <c r="G59" s="88" t="s">
        <v>159</v>
      </c>
      <c r="H59" s="88" t="s">
        <v>231</v>
      </c>
      <c r="I59" s="65">
        <v>0</v>
      </c>
      <c r="J59" s="68">
        <v>-0.10072457999999999</v>
      </c>
      <c r="K59" s="100">
        <v>1</v>
      </c>
      <c r="L59" s="66">
        <v>0.22222221</v>
      </c>
      <c r="M59" s="92">
        <v>3</v>
      </c>
      <c r="N59" s="68">
        <v>0.42176470999999999</v>
      </c>
      <c r="O59" s="92">
        <v>3</v>
      </c>
      <c r="P59" s="66">
        <v>0.40098039000000002</v>
      </c>
      <c r="Q59" s="101">
        <v>0</v>
      </c>
      <c r="R59" s="68">
        <v>-2.7428029999999999E-2</v>
      </c>
      <c r="S59" s="71">
        <f t="shared" si="4"/>
        <v>7.9168146999999998</v>
      </c>
      <c r="T59" s="71">
        <v>0.91681469999999998</v>
      </c>
      <c r="U59" s="88">
        <f>SUM(I59:Q59)</f>
        <v>7.94424273</v>
      </c>
      <c r="V59" s="71">
        <f t="shared" si="5"/>
        <v>11.8696853</v>
      </c>
      <c r="W59" s="88">
        <f>IF(F59="Actor",[3]LISTAS!$B$51,IF(F59="Actriz",[3]LISTAS!$B$52,IF(F59="Alpha Partner",[3]LISTAS!$B$53,IF(F59="Blogger",[3]LISTAS!$B$54,IF(F59="Conductor",[3]LISTAS!$B$55,IF(F59="Fotógrafo",[3]LISTAS!$B$56,IF(F59="Futbolista",[3]LISTAS!$B$57,IF(F59="Influencer",[3]LISTAS!$B$58,IF(F59="Locutor",[3]LISTAS!$B$59,IF(F59="Modelo",[3]LISTAS!$B$60,IF(F59="Músico",[3]LISTAS!$B$61,IF(F59="Periodista",[3]LISTAS!$B$62,IF(F59="Youtuber",[3]LISTAS!$B$63,0)))))))))))))</f>
        <v>12.7865</v>
      </c>
      <c r="X59" s="74">
        <f t="shared" si="6"/>
        <v>13.7033147</v>
      </c>
      <c r="Y59" s="88">
        <f>IF(G59="Actor",[3]LISTAS!$B$18,IF(G59="Conductor de TV",[3]LISTAS!$B$19,IF(G59="Deportista",[3]LISTAS!$B$20,IF(G59="Estilo de Vida",[3]LISTAS!$B$21,IF(G59="Fitness",[3]LISTAS!$B$22,IF(G59="Fotógrafo",[3]LISTAS!$B$23,IF(G59="Futbolista",[3]LISTAS!$B$24,IF(G59="Gamer",[3]LISTAS!$B$25,IF(G59="Locutor",[3]LISTAS!$B$26,IF(G59="Mascota",[3]LISTAS!$B$27,IF(G59="Música",[3]LISTAS!$B$28,IF(G59="Periodista",[3]LISTAS!$B$29,IF(G59="Runner",[3]LISTAS!$B$30,IF(G59="Tecnología",[3]LISTAS!$B$31,IF(G59="Autos",[3]LISTAS!$B$32,IF(G59="Coach",[3]LISTAS!$B$33,IF(G59="Deporte",[3]LISTAS!$B$34,IF(G59="Deporte Extremo",[3]LISTAS!$B$35,IF(G59="Espectáculos",[3]LISTAS!$B$36,IF(G59="Moda",[3]LISTAS!$B$37,IF(G59="Filosofía de Vida",[3]LISTAS!$B$38,IF(G59="Futbol",[3]LISTAS!$B$39,IF(G59="Mommy",[3]LISTAS!$B$40,IF(G59="Skateboard",[3]LISTAS!$B$41,IF(G59="Viajes",[3]LISTAS!$B$42,0)))))))))))))))))))))))))</f>
        <v>11.610099999999999</v>
      </c>
      <c r="Z59" s="88">
        <f>IF(H59="Actor",[3]LISTAS!$B$18,IF(H59="Conductor de TV",[3]LISTAS!$B$19,IF(H59="Deportista",[3]LISTAS!$B$20,IF(H59="Estilo de Vida",[3]LISTAS!$B$21,IF(H59="Fitness",[3]LISTAS!$B$22,IF(H59="Fotógrafo",[3]LISTAS!$B$23,IF(H59="Futbolista",[3]LISTAS!$B$24,IF(H59="Gamer",[3]LISTAS!$B$25,IF(H59="Locutor",[3]LISTAS!$B$26,IF(H59="Mascota",[3]LISTAS!$B$27,IF(H59="Música",[3]LISTAS!$B$28,IF(H59="Periodista",[3]LISTAS!$B$29,IF(H59="Runner",[3]LISTAS!$B$30,IF(H59="Tecnología",[3]LISTAS!$B$31,IF(H59="Autos",[3]LISTAS!$B$32,IF(H59="Coach",[3]LISTAS!$B$33,IF(H59="Deporte",[3]LISTAS!$B$34,IF(H59="Deporte Extremo",[3]LISTAS!$B$35,IF(H59="Espectáculos",[3]LISTAS!$B$36,IF(H59="Moda",[3]LISTAS!$B$37,IF(H59="Filosofía de Vida",[3]LISTAS!$B$38,IF(H59="Futbol",[3]LISTAS!$B$39,IF(H59="Mommy",[3]LISTAS!$B$40,IF(H59="Skateboard",[3]LISTAS!$B$41,IF(H59="Viajes",[3]LISTAS!$B$42,0)))))))))))))))))))))))))</f>
        <v>18.002144999999999</v>
      </c>
      <c r="AA59" s="88">
        <f t="shared" si="12"/>
        <v>14.025514925</v>
      </c>
      <c r="AB59" s="88">
        <f t="shared" si="13"/>
        <v>18.002144999999999</v>
      </c>
      <c r="AC59" s="74">
        <f t="shared" si="15"/>
        <v>13.7033147</v>
      </c>
      <c r="AD59" s="74">
        <f t="shared" si="14"/>
        <v>14.6201294</v>
      </c>
      <c r="AE59" s="75">
        <f>IF(AND(AC59&gt;=[1]LISTAS!$E$30,AC59&lt;=[1]LISTAS!$F$30),[1]LISTAS!$G$30,IF(AND(AC59&gt;=[1]LISTAS!$E$29,AC59&lt;=[1]LISTAS!$F$29),[1]LISTAS!$G$29,IF(AND(AC59&gt;=[1]LISTAS!$E$28,AC59&lt;=[1]LISTAS!$F$28),[1]LISTAS!$G$28,IF(AND(AC59&gt;=[1]LISTAS!$E$27,AC59&lt;=[1]LISTAS!$F$27),[1]LISTAS!$G$27,IF(AND(AC59&gt;=[1]LISTAS!$E$26,AC59&lt;=[1]LISTAS!$F$26),[1]LISTAS!$G$26,0)))))</f>
        <v>0.9</v>
      </c>
      <c r="AF59" s="75" t="s">
        <v>127</v>
      </c>
      <c r="AG59" s="95">
        <f>IF(AND(W59&gt;=[3]LISTAS!$E$30,W59&lt;=[3]LISTAS!$F$30),[3]LISTAS!$G$30,IF(AND(W59&gt;=[3]LISTAS!$E$29,W59&lt;=[3]LISTAS!$F$29),[3]LISTAS!$G$29,IF(AND(W59&gt;=[3]LISTAS!$E$28,W59&lt;=[3]LISTAS!$F$28),[3]LISTAS!$G$28,IF(AND(W59&gt;=[3]LISTAS!$E$27,W59&lt;=[3]LISTAS!$F$27),[3]LISTAS!$G$27,IF(AND(W59&gt;=[3]LISTAS!$E$26,W59&lt;=[3]LISTAS!$F$26),[3]LISTAS!$G$26,0)))))</f>
        <v>0.9</v>
      </c>
      <c r="AH59" s="95" t="str">
        <f>IF(AND(W59&gt;=[3]LISTAS!$E$30,W59&lt;=[3]LISTAS!$F$30),[3]LISTAS!$D$30,IF(AND(W59&gt;=[3]LISTAS!$E$29,W59&lt;=[3]LISTAS!$F$29),[3]LISTAS!$D$29,IF(AND(W59&gt;=[3]LISTAS!$E$28,W59&lt;=[3]LISTAS!$F$28),[3]LISTAS!$D$28,IF(AND(W59&gt;=[3]LISTAS!$E$27,W59&lt;=[3]LISTAS!$F$27),[3]LISTAS!$D$27,IF(AND(W59&gt;=[3]LISTAS!$E$26,W59&lt;=[3]LISTAS!$F$26),[3]LISTAS!$D$26,0)))))</f>
        <v>B</v>
      </c>
      <c r="AI59" s="76" t="s">
        <v>108</v>
      </c>
      <c r="AJ59" s="76">
        <f>IF(AND(AD59&gt;=[1]LISTAS!$E$30,AD59&lt;=[1]LISTAS!$F$30),[1]LISTAS!$G$30,IF(AND(AD59&gt;=[1]LISTAS!$E$29,AD59&lt;=[1]LISTAS!$F$29),[1]LISTAS!$G$29,IF(AND(AD59&gt;=[1]LISTAS!$E$28,AD59&lt;=[1]LISTAS!$F$28),[1]LISTAS!$G$28,IF(AND(AD59&gt;=[1]LISTAS!$E$27,AD59&lt;=[1]LISTAS!$F$27),[1]LISTAS!$G$27,IF(AND(AD59&gt;=[1]LISTAS!$E$26,AD59&lt;=[1]LISTAS!$F$26),[1]LISTAS!$G$26,0)))))</f>
        <v>0.9</v>
      </c>
      <c r="AK59" s="76" t="str">
        <f>IF(AND(AD59&gt;=[1]LISTAS!$E$30,AD59&lt;=[1]LISTAS!$F$30),[1]LISTAS!$D$30,IF(AND(AD59&gt;=[1]LISTAS!$E$29,AD59&lt;=[1]LISTAS!$F$29),[1]LISTAS!$D$29,IF(AND(AD59&gt;=[1]LISTAS!$E$28,AD59&lt;=[1]LISTAS!$F$28),[1]LISTAS!$D$28,IF(AND(AD59&gt;=[1]LISTAS!$E$27,AD59&lt;=[1]LISTAS!$F$27),[1]LISTAS!$D$27,IF(AND(AD59&gt;=[1]LISTAS!$E$26,AD59&lt;=[1]LISTAS!$F$26),[1]LISTAS!$D$26,0)))))</f>
        <v>B</v>
      </c>
      <c r="AL59" s="80" t="s">
        <v>213</v>
      </c>
      <c r="AM59" s="78" t="s">
        <v>211</v>
      </c>
      <c r="AN59" s="78"/>
      <c r="AO59" s="79">
        <v>0.97</v>
      </c>
      <c r="AP59" s="79">
        <v>0.94</v>
      </c>
    </row>
    <row r="60" spans="1:42">
      <c r="A60" s="87" t="s">
        <v>253</v>
      </c>
      <c r="B60" s="88" t="s">
        <v>209</v>
      </c>
      <c r="C60" s="89" t="s">
        <v>287</v>
      </c>
      <c r="D60" s="90">
        <v>8399</v>
      </c>
      <c r="E60" s="91">
        <v>5.4199999999999998E-2</v>
      </c>
      <c r="F60" s="88" t="s">
        <v>171</v>
      </c>
      <c r="G60" s="88" t="s">
        <v>148</v>
      </c>
      <c r="H60" s="88"/>
      <c r="I60" s="65">
        <v>0</v>
      </c>
      <c r="J60" s="68">
        <v>2.8235299999999999E-3</v>
      </c>
      <c r="K60" s="101">
        <v>0</v>
      </c>
      <c r="L60" s="66">
        <v>-2.8235299999999999E-3</v>
      </c>
      <c r="M60" s="93">
        <v>2</v>
      </c>
      <c r="N60" s="68">
        <v>0.30475838999999999</v>
      </c>
      <c r="O60" s="93">
        <v>2</v>
      </c>
      <c r="P60" s="66">
        <v>0.41014901999999998</v>
      </c>
      <c r="Q60" s="101">
        <v>0</v>
      </c>
      <c r="R60" s="68">
        <v>0.23107670999999999</v>
      </c>
      <c r="S60" s="71">
        <f t="shared" si="4"/>
        <v>4.9459841200000003</v>
      </c>
      <c r="T60" s="71">
        <v>0.94598411999999987</v>
      </c>
      <c r="U60" s="88">
        <f>SUM(I60:R60)</f>
        <v>4.9459841200000003</v>
      </c>
      <c r="V60" s="71">
        <f t="shared" si="5"/>
        <v>11.56681588</v>
      </c>
      <c r="W60" s="88">
        <f>IF(F60="Actor",[3]LISTAS!$B$51,IF(F60="Actriz",[3]LISTAS!$B$52,IF(F60="Alpha Partner",[3]LISTAS!$B$53,IF(F60="Blogger",[3]LISTAS!$B$54,IF(F60="Conductor",[3]LISTAS!$B$55,IF(F60="Fotógrafo",[3]LISTAS!$B$56,IF(F60="Futbolista",[3]LISTAS!$B$57,IF(F60="Influencer",[3]LISTAS!$B$58,IF(F60="Locutor",[3]LISTAS!$B$59,IF(F60="Modelo",[3]LISTAS!$B$60,IF(F60="Músico",[3]LISTAS!$B$61,IF(F60="Periodista",[3]LISTAS!$B$62,IF(F60="Youtuber",[3]LISTAS!$B$63,0)))))))))))))</f>
        <v>12.5128</v>
      </c>
      <c r="X60" s="74">
        <f t="shared" si="6"/>
        <v>13.458784120000001</v>
      </c>
      <c r="Y60" s="88">
        <f>IF(G60="Actor",[3]LISTAS!$B$18,IF(G60="Conductor de TV",[3]LISTAS!$B$19,IF(G60="Deportista",[3]LISTAS!$B$20,IF(G60="Estilo de Vida",[3]LISTAS!$B$21,IF(G60="Fitness",[3]LISTAS!$B$22,IF(G60="Fotógrafo",[3]LISTAS!$B$23,IF(G60="Futbolista",[3]LISTAS!$B$24,IF(G60="Gamer",[3]LISTAS!$B$25,IF(G60="Locutor",[3]LISTAS!$B$26,IF(G60="Mascota",[3]LISTAS!$B$27,IF(G60="Música",[3]LISTAS!$B$28,IF(G60="Periodista",[3]LISTAS!$B$29,IF(G60="Runner",[3]LISTAS!$B$30,IF(G60="Tecnología",[3]LISTAS!$B$31,IF(G60="Autos",[3]LISTAS!$B$32,IF(G60="Coach",[3]LISTAS!$B$33,IF(G60="Deporte",[3]LISTAS!$B$34,IF(G60="Deporte Extremo",[3]LISTAS!$B$35,IF(G60="Espectáculos",[3]LISTAS!$B$36,IF(G60="Moda",[3]LISTAS!$B$37,IF(G60="Filosofía de Vida",[3]LISTAS!$B$38,IF(G60="Futbol",[3]LISTAS!$B$39,IF(G60="Mommy",[3]LISTAS!$B$40,IF(G60="Skateboard",[3]LISTAS!$B$41,IF(G60="Viajes",[3]LISTAS!$B$42,0)))))))))))))))))))))))))</f>
        <v>23.236910000000002</v>
      </c>
      <c r="Z60" s="94">
        <f>IF(H60="Actor",[3]LISTAS!$B$18,IF(H60="Conductor de TV",[3]LISTAS!$B$19,IF(H60="Deportista",[3]LISTAS!$B$20,IF(H60="Estilo de Vida",[3]LISTAS!$B$21,IF(H60="Fitness",[3]LISTAS!$B$22,IF(H60="Fotógrafo",[3]LISTAS!$B$23,IF(H60="Futbolista",[3]LISTAS!$B$24,IF(H60="Gamer",[3]LISTAS!$B$25,IF(H60="Locutor",[3]LISTAS!$B$26,IF(H60="Mascota",[3]LISTAS!$B$27,IF(H60="Música",[3]LISTAS!$B$28,IF(H60="Periodista",[3]LISTAS!$B$29,IF(H60="Runner",[3]LISTAS!$B$30,IF(H60="Tecnología",[3]LISTAS!$B$31,IF(H60="Autos",[3]LISTAS!$B$32,IF(H60="Coach",[3]LISTAS!$B$33,IF(H60="Deporte",[3]LISTAS!$B$34,IF(H60="Deporte Extremo",[3]LISTAS!$B$35,IF(H60="Espectáculos",[3]LISTAS!$B$36,IF(H60="Moda",[3]LISTAS!$B$37,IF(H60="Filosofía de Vida",[3]LISTAS!$B$38,IF(H60="Futbol",[3]LISTAS!$B$39,IF(H60="Mommy",[3]LISTAS!$B$40,IF(H60="Skateboard",[3]LISTAS!$B$41,IF(H60="Viajes",[3]LISTAS!$B$42,0)))))))))))))))))))))))))</f>
        <v>0</v>
      </c>
      <c r="AA60" s="88">
        <f t="shared" si="12"/>
        <v>12.302123530000001</v>
      </c>
      <c r="AB60" s="88">
        <f t="shared" si="13"/>
        <v>23.236910000000002</v>
      </c>
      <c r="AC60" s="74">
        <f t="shared" si="15"/>
        <v>13.458784120000001</v>
      </c>
      <c r="AD60" s="74">
        <f t="shared" si="14"/>
        <v>14.404768240000001</v>
      </c>
      <c r="AE60" s="75">
        <f>IF(AND(AC60&gt;=[1]LISTAS!$E$30,AC60&lt;=[1]LISTAS!$F$30),[1]LISTAS!$G$30,IF(AND(AC60&gt;=[1]LISTAS!$E$29,AC60&lt;=[1]LISTAS!$F$29),[1]LISTAS!$G$29,IF(AND(AC60&gt;=[1]LISTAS!$E$28,AC60&lt;=[1]LISTAS!$F$28),[1]LISTAS!$G$28,IF(AND(AC60&gt;=[1]LISTAS!$E$27,AC60&lt;=[1]LISTAS!$F$27),[1]LISTAS!$G$27,IF(AND(AC60&gt;=[1]LISTAS!$E$26,AC60&lt;=[1]LISTAS!$F$26),[1]LISTAS!$G$26,0)))))</f>
        <v>0.9</v>
      </c>
      <c r="AF60" s="75" t="s">
        <v>127</v>
      </c>
      <c r="AG60" s="95">
        <f>IF(AND(W60&gt;=[3]LISTAS!$E$30,W60&lt;=[3]LISTAS!$F$30),[3]LISTAS!$G$30,IF(AND(W60&gt;=[3]LISTAS!$E$29,W60&lt;=[3]LISTAS!$F$29),[3]LISTAS!$G$29,IF(AND(W60&gt;=[3]LISTAS!$E$28,W60&lt;=[3]LISTAS!$F$28),[3]LISTAS!$G$28,IF(AND(W60&gt;=[3]LISTAS!$E$27,W60&lt;=[3]LISTAS!$F$27),[3]LISTAS!$G$27,IF(AND(W60&gt;=[3]LISTAS!$E$26,W60&lt;=[3]LISTAS!$F$26),[3]LISTAS!$G$26,0)))))</f>
        <v>0.9</v>
      </c>
      <c r="AH60" s="95" t="str">
        <f>IF(AND(W60&gt;=[3]LISTAS!$E$30,W60&lt;=[3]LISTAS!$F$30),[3]LISTAS!$D$30,IF(AND(W60&gt;=[3]LISTAS!$E$29,W60&lt;=[3]LISTAS!$F$29),[3]LISTAS!$D$29,IF(AND(W60&gt;=[3]LISTAS!$E$28,W60&lt;=[3]LISTAS!$F$28),[3]LISTAS!$D$28,IF(AND(W60&gt;=[3]LISTAS!$E$27,W60&lt;=[3]LISTAS!$F$27),[3]LISTAS!$D$27,IF(AND(W60&gt;=[3]LISTAS!$E$26,W60&lt;=[3]LISTAS!$F$26),[3]LISTAS!$D$26,0)))))</f>
        <v>B</v>
      </c>
      <c r="AI60" s="76" t="s">
        <v>108</v>
      </c>
      <c r="AJ60" s="76">
        <f>IF(AND(AD60&gt;=[1]LISTAS!$E$30,AD60&lt;=[1]LISTAS!$F$30),[1]LISTAS!$G$30,IF(AND(AD60&gt;=[1]LISTAS!$E$29,AD60&lt;=[1]LISTAS!$F$29),[1]LISTAS!$G$29,IF(AND(AD60&gt;=[1]LISTAS!$E$28,AD60&lt;=[1]LISTAS!$F$28),[1]LISTAS!$G$28,IF(AND(AD60&gt;=[1]LISTAS!$E$27,AD60&lt;=[1]LISTAS!$F$27),[1]LISTAS!$G$27,IF(AND(AD60&gt;=[1]LISTAS!$E$26,AD60&lt;=[1]LISTAS!$F$26),[1]LISTAS!$G$26,0)))))</f>
        <v>0.9</v>
      </c>
      <c r="AK60" s="76" t="str">
        <f>IF(AND(AD60&gt;=[1]LISTAS!$E$30,AD60&lt;=[1]LISTAS!$F$30),[1]LISTAS!$D$30,IF(AND(AD60&gt;=[1]LISTAS!$E$29,AD60&lt;=[1]LISTAS!$F$29),[1]LISTAS!$D$29,IF(AND(AD60&gt;=[1]LISTAS!$E$28,AD60&lt;=[1]LISTAS!$F$28),[1]LISTAS!$D$28,IF(AND(AD60&gt;=[1]LISTAS!$E$27,AD60&lt;=[1]LISTAS!$F$27),[1]LISTAS!$D$27,IF(AND(AD60&gt;=[1]LISTAS!$E$26,AD60&lt;=[1]LISTAS!$F$26),[1]LISTAS!$D$26,0)))))</f>
        <v>B</v>
      </c>
      <c r="AL60" s="80" t="s">
        <v>213</v>
      </c>
      <c r="AM60" s="78" t="s">
        <v>211</v>
      </c>
      <c r="AN60" s="78"/>
      <c r="AO60" s="79">
        <v>0.97</v>
      </c>
      <c r="AP60" s="79">
        <v>0.94</v>
      </c>
    </row>
    <row r="61" spans="1:42">
      <c r="A61" s="87" t="s">
        <v>253</v>
      </c>
      <c r="B61" s="88" t="s">
        <v>240</v>
      </c>
      <c r="C61" s="89" t="s">
        <v>288</v>
      </c>
      <c r="D61" s="90">
        <v>14900</v>
      </c>
      <c r="E61" s="91">
        <v>0.105</v>
      </c>
      <c r="F61" s="88" t="s">
        <v>169</v>
      </c>
      <c r="G61" s="88" t="s">
        <v>91</v>
      </c>
      <c r="H61" s="88"/>
      <c r="I61" s="81">
        <v>4</v>
      </c>
      <c r="J61" s="68">
        <v>0.45395877000000001</v>
      </c>
      <c r="K61" s="93">
        <v>2</v>
      </c>
      <c r="L61" s="66">
        <v>0.28373789999999999</v>
      </c>
      <c r="M61" s="92">
        <v>3</v>
      </c>
      <c r="N61" s="68">
        <v>0.40992157000000001</v>
      </c>
      <c r="O61" s="92">
        <v>3</v>
      </c>
      <c r="P61" s="66">
        <v>0.42188235000000002</v>
      </c>
      <c r="Q61" s="93">
        <v>2</v>
      </c>
      <c r="R61" s="68">
        <v>0.31948256000000003</v>
      </c>
      <c r="S61" s="71">
        <f t="shared" si="4"/>
        <v>15.888983150000001</v>
      </c>
      <c r="T61" s="71">
        <v>1.8889831500000001</v>
      </c>
      <c r="U61" s="88">
        <f>SUM(I61:Q61)</f>
        <v>15.569500590000001</v>
      </c>
      <c r="V61" s="71">
        <f t="shared" si="5"/>
        <v>10.897516850000001</v>
      </c>
      <c r="W61" s="88">
        <f>IF(F61="Actor",[3]LISTAS!$B$51,IF(F61="Actriz",[3]LISTAS!$B$52,IF(F61="Alpha Partner",[3]LISTAS!$B$53,IF(F61="Blogger",[3]LISTAS!$B$54,IF(F61="Conductor",[3]LISTAS!$B$55,IF(F61="Fotógrafo",[3]LISTAS!$B$56,IF(F61="Futbolista",[3]LISTAS!$B$57,IF(F61="Influencer",[3]LISTAS!$B$58,IF(F61="Locutor",[3]LISTAS!$B$59,IF(F61="Modelo",[3]LISTAS!$B$60,IF(F61="Músico",[3]LISTAS!$B$61,IF(F61="Periodista",[3]LISTAS!$B$62,IF(F61="Youtuber",[3]LISTAS!$B$63,0)))))))))))))</f>
        <v>12.7865</v>
      </c>
      <c r="X61" s="74">
        <f t="shared" si="6"/>
        <v>14.67548315</v>
      </c>
      <c r="Y61" s="88">
        <f>IF(G61="Actor",[3]LISTAS!$B$18,IF(G61="Conductor de TV",[3]LISTAS!$B$19,IF(G61="Deportista",[3]LISTAS!$B$20,IF(G61="Estilo de Vida",[3]LISTAS!$B$21,IF(G61="Fitness",[3]LISTAS!$B$22,IF(G61="Fotógrafo",[3]LISTAS!$B$23,IF(G61="Futbolista",[3]LISTAS!$B$24,IF(G61="Gamer",[3]LISTAS!$B$25,IF(G61="Locutor",[3]LISTAS!$B$26,IF(G61="Mascota",[3]LISTAS!$B$27,IF(G61="Música",[3]LISTAS!$B$28,IF(G61="Periodista",[3]LISTAS!$B$29,IF(G61="Runner",[3]LISTAS!$B$30,IF(G61="Tecnología",[3]LISTAS!$B$31,IF(G61="Autos",[3]LISTAS!$B$32,IF(G61="Coach",[3]LISTAS!$B$33,IF(G61="Deporte",[3]LISTAS!$B$34,IF(G61="Deporte Extremo",[3]LISTAS!$B$35,IF(G61="Espectáculos",[3]LISTAS!$B$36,IF(G61="Moda",[3]LISTAS!$B$37,IF(G61="Filosofía de Vida",[3]LISTAS!$B$38,IF(G61="Futbol",[3]LISTAS!$B$39,IF(G61="Mommy",[3]LISTAS!$B$40,IF(G61="Skateboard",[3]LISTAS!$B$41,IF(G61="Viajes",[3]LISTAS!$B$42,0)))))))))))))))))))))))))</f>
        <v>31.38721</v>
      </c>
      <c r="Z61" s="94">
        <f>IF(H61="Actor",[3]LISTAS!$B$18,IF(H61="Conductor de TV",[3]LISTAS!$B$19,IF(H61="Deportista",[3]LISTAS!$B$20,IF(H61="Estilo de Vida",[3]LISTAS!$B$21,IF(H61="Fitness",[3]LISTAS!$B$22,IF(H61="Fotógrafo",[3]LISTAS!$B$23,IF(H61="Futbolista",[3]LISTAS!$B$24,IF(H61="Gamer",[3]LISTAS!$B$25,IF(H61="Locutor",[3]LISTAS!$B$26,IF(H61="Mascota",[3]LISTAS!$B$27,IF(H61="Música",[3]LISTAS!$B$28,IF(H61="Periodista",[3]LISTAS!$B$29,IF(H61="Runner",[3]LISTAS!$B$30,IF(H61="Tecnología",[3]LISTAS!$B$31,IF(H61="Autos",[3]LISTAS!$B$32,IF(H61="Coach",[3]LISTAS!$B$33,IF(H61="Deporte",[3]LISTAS!$B$34,IF(H61="Deporte Extremo",[3]LISTAS!$B$35,IF(H61="Espectáculos",[3]LISTAS!$B$36,IF(H61="Moda",[3]LISTAS!$B$37,IF(H61="Filosofía de Vida",[3]LISTAS!$B$38,IF(H61="Futbol",[3]LISTAS!$B$39,IF(H61="Mommy",[3]LISTAS!$B$40,IF(H61="Skateboard",[3]LISTAS!$B$41,IF(H61="Viajes",[3]LISTAS!$B$42,0)))))))))))))))))))))))))</f>
        <v>0</v>
      </c>
      <c r="AA61" s="88">
        <f t="shared" si="12"/>
        <v>14.712298287500001</v>
      </c>
      <c r="AB61" s="88">
        <f t="shared" si="13"/>
        <v>31.38721</v>
      </c>
      <c r="AC61" s="74">
        <f t="shared" si="15"/>
        <v>14.67548315</v>
      </c>
      <c r="AD61" s="74">
        <f t="shared" si="14"/>
        <v>16.564466299999999</v>
      </c>
      <c r="AE61" s="75">
        <f>IF(AND(AC61&gt;=[1]LISTAS!$E$30,AC61&lt;=[1]LISTAS!$F$30),[1]LISTAS!$G$30,IF(AND(AC61&gt;=[1]LISTAS!$E$29,AC61&lt;=[1]LISTAS!$F$29),[1]LISTAS!$G$29,IF(AND(AC61&gt;=[1]LISTAS!$E$28,AC61&lt;=[1]LISTAS!$F$28),[1]LISTAS!$G$28,IF(AND(AC61&gt;=[1]LISTAS!$E$27,AC61&lt;=[1]LISTAS!$F$27),[1]LISTAS!$G$27,IF(AND(AC61&gt;=[1]LISTAS!$E$26,AC61&lt;=[1]LISTAS!$F$26),[1]LISTAS!$G$26,0)))))</f>
        <v>0.9</v>
      </c>
      <c r="AF61" s="75" t="s">
        <v>127</v>
      </c>
      <c r="AG61" s="95">
        <f>IF(AND(W61&gt;=[3]LISTAS!$E$30,W61&lt;=[3]LISTAS!$F$30),[3]LISTAS!$G$30,IF(AND(W61&gt;=[3]LISTAS!$E$29,W61&lt;=[3]LISTAS!$F$29),[3]LISTAS!$G$29,IF(AND(W61&gt;=[3]LISTAS!$E$28,W61&lt;=[3]LISTAS!$F$28),[3]LISTAS!$G$28,IF(AND(W61&gt;=[3]LISTAS!$E$27,W61&lt;=[3]LISTAS!$F$27),[3]LISTAS!$G$27,IF(AND(W61&gt;=[3]LISTAS!$E$26,W61&lt;=[3]LISTAS!$F$26),[3]LISTAS!$G$26,0)))))</f>
        <v>0.9</v>
      </c>
      <c r="AH61" s="95" t="str">
        <f>IF(AND(W61&gt;=[3]LISTAS!$E$30,W61&lt;=[3]LISTAS!$F$30),[3]LISTAS!$D$30,IF(AND(W61&gt;=[3]LISTAS!$E$29,W61&lt;=[3]LISTAS!$F$29),[3]LISTAS!$D$29,IF(AND(W61&gt;=[3]LISTAS!$E$28,W61&lt;=[3]LISTAS!$F$28),[3]LISTAS!$D$28,IF(AND(W61&gt;=[3]LISTAS!$E$27,W61&lt;=[3]LISTAS!$F$27),[3]LISTAS!$D$27,IF(AND(W61&gt;=[3]LISTAS!$E$26,W61&lt;=[3]LISTAS!$F$26),[3]LISTAS!$D$26,0)))))</f>
        <v>B</v>
      </c>
      <c r="AI61" s="76" t="s">
        <v>114</v>
      </c>
      <c r="AJ61" s="76">
        <f>IF(AND(AD61&gt;=[1]LISTAS!$E$30,AD61&lt;=[1]LISTAS!$F$30),[1]LISTAS!$G$30,IF(AND(AD61&gt;=[1]LISTAS!$E$29,AD61&lt;=[1]LISTAS!$F$29),[1]LISTAS!$G$29,IF(AND(AD61&gt;=[1]LISTAS!$E$28,AD61&lt;=[1]LISTAS!$F$28),[1]LISTAS!$G$28,IF(AND(AD61&gt;=[1]LISTAS!$E$27,AD61&lt;=[1]LISTAS!$F$27),[1]LISTAS!$G$27,IF(AND(AD61&gt;=[1]LISTAS!$E$26,AD61&lt;=[1]LISTAS!$F$26),[1]LISTAS!$G$26,0)))))</f>
        <v>0.95</v>
      </c>
      <c r="AK61" s="76" t="str">
        <f>IF(AND(AD61&gt;=[1]LISTAS!$E$30,AD61&lt;=[1]LISTAS!$F$30),[1]LISTAS!$D$30,IF(AND(AD61&gt;=[1]LISTAS!$E$29,AD61&lt;=[1]LISTAS!$F$29),[1]LISTAS!$D$29,IF(AND(AD61&gt;=[1]LISTAS!$E$28,AD61&lt;=[1]LISTAS!$F$28),[1]LISTAS!$D$28,IF(AND(AD61&gt;=[1]LISTAS!$E$27,AD61&lt;=[1]LISTAS!$F$27),[1]LISTAS!$D$27,IF(AND(AD61&gt;=[1]LISTAS!$E$26,AD61&lt;=[1]LISTAS!$F$26),[1]LISTAS!$D$26,0)))))</f>
        <v>A</v>
      </c>
      <c r="AL61" s="80" t="s">
        <v>213</v>
      </c>
      <c r="AM61" s="78" t="s">
        <v>211</v>
      </c>
      <c r="AN61" s="78"/>
      <c r="AO61" s="79">
        <v>0.97</v>
      </c>
      <c r="AP61" s="79">
        <v>0.94</v>
      </c>
    </row>
    <row r="62" spans="1:42">
      <c r="A62" s="87" t="s">
        <v>253</v>
      </c>
      <c r="B62" s="88" t="s">
        <v>209</v>
      </c>
      <c r="C62" s="89" t="s">
        <v>289</v>
      </c>
      <c r="D62" s="90">
        <v>165000</v>
      </c>
      <c r="E62" s="91">
        <v>1.2800000000000001E-2</v>
      </c>
      <c r="F62" s="88" t="s">
        <v>169</v>
      </c>
      <c r="G62" s="88" t="s">
        <v>142</v>
      </c>
      <c r="H62" s="88" t="s">
        <v>131</v>
      </c>
      <c r="I62" s="65">
        <v>0</v>
      </c>
      <c r="J62" s="68">
        <v>1.329412E-2</v>
      </c>
      <c r="K62" s="92">
        <v>3</v>
      </c>
      <c r="L62" s="66">
        <v>0.40008110000000002</v>
      </c>
      <c r="M62" s="96">
        <v>4</v>
      </c>
      <c r="N62" s="68">
        <v>0.45731113000000001</v>
      </c>
      <c r="O62" s="93">
        <v>2</v>
      </c>
      <c r="P62" s="66">
        <v>0.42168626999999997</v>
      </c>
      <c r="Q62" s="101">
        <v>0</v>
      </c>
      <c r="R62" s="68">
        <v>-6.0165360000000001E-2</v>
      </c>
      <c r="S62" s="71">
        <f t="shared" si="4"/>
        <v>10.232207260000001</v>
      </c>
      <c r="T62" s="71">
        <v>1.23220726</v>
      </c>
      <c r="U62" s="88">
        <f>SUM(I62:R62)</f>
        <v>10.232207260000001</v>
      </c>
      <c r="V62" s="71">
        <f t="shared" si="5"/>
        <v>11.554292740000001</v>
      </c>
      <c r="W62" s="88">
        <f>IF(F62="Actor",[3]LISTAS!$B$51,IF(F62="Actriz",[3]LISTAS!$B$52,IF(F62="Alpha Partner",[3]LISTAS!$B$53,IF(F62="Blogger",[3]LISTAS!$B$54,IF(F62="Conductor",[3]LISTAS!$B$55,IF(F62="Fotógrafo",[3]LISTAS!$B$56,IF(F62="Futbolista",[3]LISTAS!$B$57,IF(F62="Influencer",[3]LISTAS!$B$58,IF(F62="Locutor",[3]LISTAS!$B$59,IF(F62="Modelo",[3]LISTAS!$B$60,IF(F62="Músico",[3]LISTAS!$B$61,IF(F62="Periodista",[3]LISTAS!$B$62,IF(F62="Youtuber",[3]LISTAS!$B$63,0)))))))))))))</f>
        <v>12.7865</v>
      </c>
      <c r="X62" s="74">
        <f t="shared" si="6"/>
        <v>14.018707259999999</v>
      </c>
      <c r="Y62" s="88">
        <f>IF(G62="Actor",[3]LISTAS!$B$18,IF(G62="Conductor de TV",[3]LISTAS!$B$19,IF(G62="Deportista",[3]LISTAS!$B$20,IF(G62="Estilo de Vida",[3]LISTAS!$B$21,IF(G62="Fitness",[3]LISTAS!$B$22,IF(G62="Fotógrafo",[3]LISTAS!$B$23,IF(G62="Futbolista",[3]LISTAS!$B$24,IF(G62="Gamer",[3]LISTAS!$B$25,IF(G62="Locutor",[3]LISTAS!$B$26,IF(G62="Mascota",[3]LISTAS!$B$27,IF(G62="Música",[3]LISTAS!$B$28,IF(G62="Periodista",[3]LISTAS!$B$29,IF(G62="Runner",[3]LISTAS!$B$30,IF(G62="Tecnología",[3]LISTAS!$B$31,IF(G62="Autos",[3]LISTAS!$B$32,IF(G62="Coach",[3]LISTAS!$B$33,IF(G62="Deporte",[3]LISTAS!$B$34,IF(G62="Deporte Extremo",[3]LISTAS!$B$35,IF(G62="Espectáculos",[3]LISTAS!$B$36,IF(G62="Moda",[3]LISTAS!$B$37,IF(G62="Filosofía de Vida",[3]LISTAS!$B$38,IF(G62="Futbol",[3]LISTAS!$B$39,IF(G62="Mommy",[3]LISTAS!$B$40,IF(G62="Skateboard",[3]LISTAS!$B$41,IF(G62="Viajes",[3]LISTAS!$B$42,0)))))))))))))))))))))))))</f>
        <v>18.344442999999998</v>
      </c>
      <c r="Z62" s="88">
        <f>IF(H62="Actor",[3]LISTAS!$B$18,IF(H62="Conductor de TV",[3]LISTAS!$B$19,IF(H62="Deportista",[3]LISTAS!$B$20,IF(H62="Estilo de Vida",[3]LISTAS!$B$21,IF(H62="Fitness",[3]LISTAS!$B$22,IF(H62="Fotógrafo",[3]LISTAS!$B$23,IF(H62="Futbolista",[3]LISTAS!$B$24,IF(H62="Gamer",[3]LISTAS!$B$25,IF(H62="Locutor",[3]LISTAS!$B$26,IF(H62="Mascota",[3]LISTAS!$B$27,IF(H62="Música",[3]LISTAS!$B$28,IF(H62="Periodista",[3]LISTAS!$B$29,IF(H62="Runner",[3]LISTAS!$B$30,IF(H62="Tecnología",[3]LISTAS!$B$31,IF(H62="Autos",[3]LISTAS!$B$32,IF(H62="Coach",[3]LISTAS!$B$33,IF(H62="Deporte",[3]LISTAS!$B$34,IF(H62="Deporte Extremo",[3]LISTAS!$B$35,IF(H62="Espectáculos",[3]LISTAS!$B$36,IF(H62="Moda",[3]LISTAS!$B$37,IF(H62="Filosofía de Vida",[3]LISTAS!$B$38,IF(H62="Futbol",[3]LISTAS!$B$39,IF(H62="Mommy",[3]LISTAS!$B$40,IF(H62="Skateboard",[3]LISTAS!$B$41,IF(H62="Viajes",[3]LISTAS!$B$42,0)))))))))))))))))))))))))</f>
        <v>18.804566999999999</v>
      </c>
      <c r="AA62" s="88">
        <f t="shared" si="12"/>
        <v>15.988554315</v>
      </c>
      <c r="AB62" s="88">
        <f t="shared" si="13"/>
        <v>18.804566999999999</v>
      </c>
      <c r="AC62" s="74">
        <f t="shared" si="15"/>
        <v>14.018707259999999</v>
      </c>
      <c r="AD62" s="74">
        <f t="shared" si="14"/>
        <v>15.250914519999998</v>
      </c>
      <c r="AE62" s="75">
        <f>IF(AND(AC62&gt;=[1]LISTAS!$E$30,AC62&lt;=[1]LISTAS!$F$30),[1]LISTAS!$G$30,IF(AND(AC62&gt;=[1]LISTAS!$E$29,AC62&lt;=[1]LISTAS!$F$29),[1]LISTAS!$G$29,IF(AND(AC62&gt;=[1]LISTAS!$E$28,AC62&lt;=[1]LISTAS!$F$28),[1]LISTAS!$G$28,IF(AND(AC62&gt;=[1]LISTAS!$E$27,AC62&lt;=[1]LISTAS!$F$27),[1]LISTAS!$G$27,IF(AND(AC62&gt;=[1]LISTAS!$E$26,AC62&lt;=[1]LISTAS!$F$26),[1]LISTAS!$G$26,0)))))</f>
        <v>0.9</v>
      </c>
      <c r="AF62" s="75" t="s">
        <v>127</v>
      </c>
      <c r="AG62" s="95">
        <f>IF(AND(W62&gt;=[3]LISTAS!$E$30,W62&lt;=[3]LISTAS!$F$30),[3]LISTAS!$G$30,IF(AND(W62&gt;=[3]LISTAS!$E$29,W62&lt;=[3]LISTAS!$F$29),[3]LISTAS!$G$29,IF(AND(W62&gt;=[3]LISTAS!$E$28,W62&lt;=[3]LISTAS!$F$28),[3]LISTAS!$G$28,IF(AND(W62&gt;=[3]LISTAS!$E$27,W62&lt;=[3]LISTAS!$F$27),[3]LISTAS!$G$27,IF(AND(W62&gt;=[3]LISTAS!$E$26,W62&lt;=[3]LISTAS!$F$26),[3]LISTAS!$G$26,0)))))</f>
        <v>0.9</v>
      </c>
      <c r="AH62" s="95" t="str">
        <f>IF(AND(W62&gt;=[3]LISTAS!$E$30,W62&lt;=[3]LISTAS!$F$30),[3]LISTAS!$D$30,IF(AND(W62&gt;=[3]LISTAS!$E$29,W62&lt;=[3]LISTAS!$F$29),[3]LISTAS!$D$29,IF(AND(W62&gt;=[3]LISTAS!$E$28,W62&lt;=[3]LISTAS!$F$28),[3]LISTAS!$D$28,IF(AND(W62&gt;=[3]LISTAS!$E$27,W62&lt;=[3]LISTAS!$F$27),[3]LISTAS!$D$27,IF(AND(W62&gt;=[3]LISTAS!$E$26,W62&lt;=[3]LISTAS!$F$26),[3]LISTAS!$D$26,0)))))</f>
        <v>B</v>
      </c>
      <c r="AI62" s="76" t="s">
        <v>114</v>
      </c>
      <c r="AJ62" s="76">
        <f>IF(AND(AD62&gt;=[1]LISTAS!$E$30,AD62&lt;=[1]LISTAS!$F$30),[1]LISTAS!$G$30,IF(AND(AD62&gt;=[1]LISTAS!$E$29,AD62&lt;=[1]LISTAS!$F$29),[1]LISTAS!$G$29,IF(AND(AD62&gt;=[1]LISTAS!$E$28,AD62&lt;=[1]LISTAS!$F$28),[1]LISTAS!$G$28,IF(AND(AD62&gt;=[1]LISTAS!$E$27,AD62&lt;=[1]LISTAS!$F$27),[1]LISTAS!$G$27,IF(AND(AD62&gt;=[1]LISTAS!$E$26,AD62&lt;=[1]LISTAS!$F$26),[1]LISTAS!$G$26,0)))))</f>
        <v>0.9</v>
      </c>
      <c r="AK62" s="76" t="str">
        <f>IF(AND(AD62&gt;=[1]LISTAS!$E$30,AD62&lt;=[1]LISTAS!$F$30),[1]LISTAS!$D$30,IF(AND(AD62&gt;=[1]LISTAS!$E$29,AD62&lt;=[1]LISTAS!$F$29),[1]LISTAS!$D$29,IF(AND(AD62&gt;=[1]LISTAS!$E$28,AD62&lt;=[1]LISTAS!$F$28),[1]LISTAS!$D$28,IF(AND(AD62&gt;=[1]LISTAS!$E$27,AD62&lt;=[1]LISTAS!$F$27),[1]LISTAS!$D$27,IF(AND(AD62&gt;=[1]LISTAS!$E$26,AD62&lt;=[1]LISTAS!$F$26),[1]LISTAS!$D$26,0)))))</f>
        <v>B</v>
      </c>
      <c r="AL62" s="80" t="s">
        <v>213</v>
      </c>
      <c r="AM62" s="78" t="s">
        <v>211</v>
      </c>
      <c r="AN62" s="78" t="s">
        <v>108</v>
      </c>
      <c r="AO62" s="79">
        <v>0.97</v>
      </c>
      <c r="AP62" s="79">
        <v>0.94</v>
      </c>
    </row>
    <row r="63" spans="1:42">
      <c r="A63" s="87" t="s">
        <v>253</v>
      </c>
      <c r="B63" s="88" t="s">
        <v>209</v>
      </c>
      <c r="C63" s="89" t="s">
        <v>290</v>
      </c>
      <c r="D63" s="90">
        <v>12200</v>
      </c>
      <c r="E63" s="91">
        <v>1.52E-2</v>
      </c>
      <c r="F63" s="88" t="s">
        <v>134</v>
      </c>
      <c r="G63" s="88" t="s">
        <v>237</v>
      </c>
      <c r="H63" s="88"/>
      <c r="I63" s="65">
        <v>0</v>
      </c>
      <c r="J63" s="68">
        <v>2.5724E-4</v>
      </c>
      <c r="K63" s="96">
        <v>4</v>
      </c>
      <c r="L63" s="66">
        <v>0.51002937999999998</v>
      </c>
      <c r="M63" s="92">
        <v>3</v>
      </c>
      <c r="N63" s="68">
        <v>0.44992156999999999</v>
      </c>
      <c r="O63" s="100">
        <v>1</v>
      </c>
      <c r="P63" s="66">
        <v>0.42176470999999999</v>
      </c>
      <c r="Q63" s="101">
        <v>0</v>
      </c>
      <c r="R63" s="68">
        <v>-0.10455693000000001</v>
      </c>
      <c r="S63" s="71">
        <f t="shared" si="4"/>
        <v>9.2774159699999998</v>
      </c>
      <c r="T63" s="71">
        <v>1.2774159700000001</v>
      </c>
      <c r="U63" s="88">
        <f>SUM(I63:R63)</f>
        <v>9.2774159699999998</v>
      </c>
      <c r="V63" s="71">
        <f t="shared" si="5"/>
        <v>13.905284030000001</v>
      </c>
      <c r="W63" s="88">
        <f>IF(F63="Actor",[3]LISTAS!$B$51,IF(F63="Actriz",[3]LISTAS!$B$52,IF(F63="Alpha Partner",[3]LISTAS!$B$53,IF(F63="Blogger",[3]LISTAS!$B$54,IF(F63="Conductor",[3]LISTAS!$B$55,IF(F63="Fotógrafo",[3]LISTAS!$B$56,IF(F63="Futbolista",[3]LISTAS!$B$57,IF(F63="Influencer",[3]LISTAS!$B$58,IF(F63="Locutor",[3]LISTAS!$B$59,IF(F63="Modelo",[3]LISTAS!$B$60,IF(F63="Músico",[3]LISTAS!$B$61,IF(F63="Periodista",[3]LISTAS!$B$62,IF(F63="Youtuber",[3]LISTAS!$B$63,0)))))))))))))</f>
        <v>15.182700000000001</v>
      </c>
      <c r="X63" s="74">
        <f t="shared" si="6"/>
        <v>16.46011597</v>
      </c>
      <c r="Y63" s="94">
        <v>11.17653</v>
      </c>
      <c r="Z63" s="94">
        <f>IF(H63="Actor",[3]LISTAS!$B$18,IF(H63="Conductor de TV",[3]LISTAS!$B$19,IF(H63="Deportista",[3]LISTAS!$B$20,IF(H63="Estilo de Vida",[3]LISTAS!$B$21,IF(H63="Fitness",[3]LISTAS!$B$22,IF(H63="Fotógrafo",[3]LISTAS!$B$23,IF(H63="Futbolista",[3]LISTAS!$B$24,IF(H63="Gamer",[3]LISTAS!$B$25,IF(H63="Locutor",[3]LISTAS!$B$26,IF(H63="Mascota",[3]LISTAS!$B$27,IF(H63="Música",[3]LISTAS!$B$28,IF(H63="Periodista",[3]LISTAS!$B$29,IF(H63="Runner",[3]LISTAS!$B$30,IF(H63="Tecnología",[3]LISTAS!$B$31,IF(H63="Autos",[3]LISTAS!$B$32,IF(H63="Coach",[3]LISTAS!$B$33,IF(H63="Deporte",[3]LISTAS!$B$34,IF(H63="Deporte Extremo",[3]LISTAS!$B$35,IF(H63="Espectáculos",[3]LISTAS!$B$36,IF(H63="Moda",[3]LISTAS!$B$37,IF(H63="Filosofía de Vida",[3]LISTAS!$B$38,IF(H63="Futbol",[3]LISTAS!$B$39,IF(H63="Mommy",[3]LISTAS!$B$40,IF(H63="Skateboard",[3]LISTAS!$B$41,IF(H63="Viajes",[3]LISTAS!$B$42,0)))))))))))))))))))))))))</f>
        <v>0</v>
      </c>
      <c r="AA63" s="88">
        <f t="shared" si="12"/>
        <v>10.7048364925</v>
      </c>
      <c r="AB63" s="88">
        <f t="shared" si="13"/>
        <v>16.46011597</v>
      </c>
      <c r="AC63" s="74">
        <f t="shared" si="15"/>
        <v>16.46011597</v>
      </c>
      <c r="AD63" s="74">
        <f t="shared" si="14"/>
        <v>17.73753194</v>
      </c>
      <c r="AE63" s="75">
        <f>IF(AND(AC63&gt;=[1]LISTAS!$E$30,AC63&lt;=[1]LISTAS!$F$30),[1]LISTAS!$G$30,IF(AND(AC63&gt;=[1]LISTAS!$E$29,AC63&lt;=[1]LISTAS!$F$29),[1]LISTAS!$G$29,IF(AND(AC63&gt;=[1]LISTAS!$E$28,AC63&lt;=[1]LISTAS!$F$28),[1]LISTAS!$G$28,IF(AND(AC63&gt;=[1]LISTAS!$E$27,AC63&lt;=[1]LISTAS!$F$27),[1]LISTAS!$G$27,IF(AND(AC63&gt;=[1]LISTAS!$E$26,AC63&lt;=[1]LISTAS!$F$26),[1]LISTAS!$G$26,0)))))</f>
        <v>0.95</v>
      </c>
      <c r="AF63" s="75" t="s">
        <v>127</v>
      </c>
      <c r="AG63" s="95">
        <f>IF(AND(W63&gt;=[3]LISTAS!$E$30,W63&lt;=[3]LISTAS!$F$30),[3]LISTAS!$G$30,IF(AND(W63&gt;=[3]LISTAS!$E$29,W63&lt;=[3]LISTAS!$F$29),[3]LISTAS!$G$29,IF(AND(W63&gt;=[3]LISTAS!$E$28,W63&lt;=[3]LISTAS!$F$28),[3]LISTAS!$G$28,IF(AND(W63&gt;=[3]LISTAS!$E$27,W63&lt;=[3]LISTAS!$F$27),[3]LISTAS!$G$27,IF(AND(W63&gt;=[3]LISTAS!$E$26,W63&lt;=[3]LISTAS!$F$26),[3]LISTAS!$G$26,0)))))</f>
        <v>0.9</v>
      </c>
      <c r="AH63" s="95" t="str">
        <f>IF(AND(W63&gt;=[3]LISTAS!$E$30,W63&lt;=[3]LISTAS!$F$30),[3]LISTAS!$D$30,IF(AND(W63&gt;=[3]LISTAS!$E$29,W63&lt;=[3]LISTAS!$F$29),[3]LISTAS!$D$29,IF(AND(W63&gt;=[3]LISTAS!$E$28,W63&lt;=[3]LISTAS!$F$28),[3]LISTAS!$D$28,IF(AND(W63&gt;=[3]LISTAS!$E$27,W63&lt;=[3]LISTAS!$F$27),[3]LISTAS!$D$27,IF(AND(W63&gt;=[3]LISTAS!$E$26,W63&lt;=[3]LISTAS!$F$26),[3]LISTAS!$D$26,0)))))</f>
        <v>B</v>
      </c>
      <c r="AI63" s="76" t="s">
        <v>127</v>
      </c>
      <c r="AJ63" s="76">
        <f>IF(AND(AD63&gt;=[1]LISTAS!$E$30,AD63&lt;=[1]LISTAS!$F$30),[1]LISTAS!$G$30,IF(AND(AD63&gt;=[1]LISTAS!$E$29,AD63&lt;=[1]LISTAS!$F$29),[1]LISTAS!$G$29,IF(AND(AD63&gt;=[1]LISTAS!$E$28,AD63&lt;=[1]LISTAS!$F$28),[1]LISTAS!$G$28,IF(AND(AD63&gt;=[1]LISTAS!$E$27,AD63&lt;=[1]LISTAS!$F$27),[1]LISTAS!$G$27,IF(AND(AD63&gt;=[1]LISTAS!$E$26,AD63&lt;=[1]LISTAS!$F$26),[1]LISTAS!$G$26,0)))))</f>
        <v>0.95</v>
      </c>
      <c r="AK63" s="76" t="str">
        <f>IF(AND(AD63&gt;=[1]LISTAS!$E$30,AD63&lt;=[1]LISTAS!$F$30),[1]LISTAS!$D$30,IF(AND(AD63&gt;=[1]LISTAS!$E$29,AD63&lt;=[1]LISTAS!$F$29),[1]LISTAS!$D$29,IF(AND(AD63&gt;=[1]LISTAS!$E$28,AD63&lt;=[1]LISTAS!$F$28),[1]LISTAS!$D$28,IF(AND(AD63&gt;=[1]LISTAS!$E$27,AD63&lt;=[1]LISTAS!$F$27),[1]LISTAS!$D$27,IF(AND(AD63&gt;=[1]LISTAS!$E$26,AD63&lt;=[1]LISTAS!$F$26),[1]LISTAS!$D$26,0)))))</f>
        <v>A</v>
      </c>
      <c r="AL63" s="84" t="s">
        <v>216</v>
      </c>
      <c r="AM63" s="78" t="s">
        <v>211</v>
      </c>
      <c r="AN63" s="78"/>
      <c r="AO63" s="79">
        <v>0.97</v>
      </c>
      <c r="AP63" s="79">
        <v>0.94</v>
      </c>
    </row>
    <row r="64" spans="1:42">
      <c r="A64" s="87" t="s">
        <v>253</v>
      </c>
      <c r="B64" s="88" t="s">
        <v>209</v>
      </c>
      <c r="C64" s="89" t="s">
        <v>291</v>
      </c>
      <c r="D64" s="90">
        <v>199000</v>
      </c>
      <c r="E64" s="91">
        <v>1.8700000000000001E-2</v>
      </c>
      <c r="F64" s="88" t="s">
        <v>107</v>
      </c>
      <c r="G64" s="88" t="s">
        <v>231</v>
      </c>
      <c r="H64" s="88" t="s">
        <v>148</v>
      </c>
      <c r="I64" s="65">
        <v>0</v>
      </c>
      <c r="J64" s="68">
        <v>3.9216000000000001E-4</v>
      </c>
      <c r="K64" s="92">
        <v>3</v>
      </c>
      <c r="L64" s="66">
        <v>-9.3852999999999992E-3</v>
      </c>
      <c r="M64" s="92">
        <v>3</v>
      </c>
      <c r="N64" s="68">
        <v>0.41145098000000002</v>
      </c>
      <c r="O64" s="93">
        <v>2</v>
      </c>
      <c r="P64" s="66">
        <v>0.40992157000000001</v>
      </c>
      <c r="Q64" s="100">
        <v>1</v>
      </c>
      <c r="R64" s="68">
        <v>0.28376300999999998</v>
      </c>
      <c r="S64" s="71">
        <f t="shared" si="4"/>
        <v>10.09614242</v>
      </c>
      <c r="T64" s="71">
        <v>1.0961424200000001</v>
      </c>
      <c r="U64" s="88">
        <f>SUM(I64:Q64)</f>
        <v>9.8123794100000001</v>
      </c>
      <c r="V64" s="71">
        <f t="shared" si="5"/>
        <v>14.622457580000001</v>
      </c>
      <c r="W64" s="88">
        <f>IF(F64="Actor",[3]LISTAS!$B$51,IF(F64="Actriz",[3]LISTAS!$B$52,IF(F64="Alpha Partner",[3]LISTAS!$B$53,IF(F64="Blogger",[3]LISTAS!$B$54,IF(F64="Conductor",[3]LISTAS!$B$55,IF(F64="Fotógrafo",[3]LISTAS!$B$56,IF(F64="Futbolista",[3]LISTAS!$B$57,IF(F64="Influencer",[3]LISTAS!$B$58,IF(F64="Locutor",[3]LISTAS!$B$59,IF(F64="Modelo",[3]LISTAS!$B$60,IF(F64="Músico",[3]LISTAS!$B$61,IF(F64="Periodista",[3]LISTAS!$B$62,IF(F64="Youtuber",[3]LISTAS!$B$63,0)))))))))))))</f>
        <v>15.7186</v>
      </c>
      <c r="X64" s="74">
        <f t="shared" si="6"/>
        <v>16.814742420000002</v>
      </c>
      <c r="Y64" s="88">
        <f>IF(G64="Actor",[3]LISTAS!$B$18,IF(G64="Conductor de TV",[3]LISTAS!$B$19,IF(G64="Deportista",[3]LISTAS!$B$20,IF(G64="Estilo de Vida",[3]LISTAS!$B$21,IF(G64="Fitness",[3]LISTAS!$B$22,IF(G64="Fotógrafo",[3]LISTAS!$B$23,IF(G64="Futbolista",[3]LISTAS!$B$24,IF(G64="Gamer",[3]LISTAS!$B$25,IF(G64="Locutor",[3]LISTAS!$B$26,IF(G64="Mascota",[3]LISTAS!$B$27,IF(G64="Música",[3]LISTAS!$B$28,IF(G64="Periodista",[3]LISTAS!$B$29,IF(G64="Runner",[3]LISTAS!$B$30,IF(G64="Tecnología",[3]LISTAS!$B$31,IF(G64="Autos",[3]LISTAS!$B$32,IF(G64="Coach",[3]LISTAS!$B$33,IF(G64="Deporte",[3]LISTAS!$B$34,IF(G64="Deporte Extremo",[3]LISTAS!$B$35,IF(G64="Espectáculos",[3]LISTAS!$B$36,IF(G64="Moda",[3]LISTAS!$B$37,IF(G64="Filosofía de Vida",[3]LISTAS!$B$38,IF(G64="Futbol",[3]LISTAS!$B$39,IF(G64="Mommy",[3]LISTAS!$B$40,IF(G64="Skateboard",[3]LISTAS!$B$41,IF(G64="Viajes",[3]LISTAS!$B$42,0)))))))))))))))))))))))))</f>
        <v>18.002144999999999</v>
      </c>
      <c r="Z64" s="88">
        <f>IF(H64="Actor",[3]LISTAS!$B$18,IF(H64="Conductor de TV",[3]LISTAS!$B$19,IF(H64="Deportista",[3]LISTAS!$B$20,IF(H64="Estilo de Vida",[3]LISTAS!$B$21,IF(H64="Fitness",[3]LISTAS!$B$22,IF(H64="Fotógrafo",[3]LISTAS!$B$23,IF(H64="Futbolista",[3]LISTAS!$B$24,IF(H64="Gamer",[3]LISTAS!$B$25,IF(H64="Locutor",[3]LISTAS!$B$26,IF(H64="Mascota",[3]LISTAS!$B$27,IF(H64="Música",[3]LISTAS!$B$28,IF(H64="Periodista",[3]LISTAS!$B$29,IF(H64="Runner",[3]LISTAS!$B$30,IF(H64="Tecnología",[3]LISTAS!$B$31,IF(H64="Autos",[3]LISTAS!$B$32,IF(H64="Coach",[3]LISTAS!$B$33,IF(H64="Deporte",[3]LISTAS!$B$34,IF(H64="Deporte Extremo",[3]LISTAS!$B$35,IF(H64="Espectáculos",[3]LISTAS!$B$36,IF(H64="Moda",[3]LISTAS!$B$37,IF(H64="Filosofía de Vida",[3]LISTAS!$B$38,IF(H64="Futbol",[3]LISTAS!$B$39,IF(H64="Mommy",[3]LISTAS!$B$40,IF(H64="Skateboard",[3]LISTAS!$B$41,IF(H64="Viajes",[3]LISTAS!$B$42,0)))))))))))))))))))))))))</f>
        <v>23.236910000000002</v>
      </c>
      <c r="AA64" s="88">
        <f t="shared" si="12"/>
        <v>18.443099355000001</v>
      </c>
      <c r="AB64" s="88">
        <f t="shared" si="13"/>
        <v>23.236910000000002</v>
      </c>
      <c r="AC64" s="74">
        <f t="shared" si="15"/>
        <v>16.814742420000002</v>
      </c>
      <c r="AD64" s="74">
        <f t="shared" si="14"/>
        <v>17.910884840000001</v>
      </c>
      <c r="AE64" s="75">
        <f>IF(AND(AC64&gt;=[1]LISTAS!$E$30,AC64&lt;=[1]LISTAS!$F$30),[1]LISTAS!$G$30,IF(AND(AC64&gt;=[1]LISTAS!$E$29,AC64&lt;=[1]LISTAS!$F$29),[1]LISTAS!$G$29,IF(AND(AC64&gt;=[1]LISTAS!$E$28,AC64&lt;=[1]LISTAS!$F$28),[1]LISTAS!$G$28,IF(AND(AC64&gt;=[1]LISTAS!$E$27,AC64&lt;=[1]LISTAS!$F$27),[1]LISTAS!$G$27,IF(AND(AC64&gt;=[1]LISTAS!$E$26,AC64&lt;=[1]LISTAS!$F$26),[1]LISTAS!$G$26,0)))))</f>
        <v>0.95</v>
      </c>
      <c r="AF64" s="75" t="s">
        <v>127</v>
      </c>
      <c r="AG64" s="95">
        <f>IF(AND(W64&gt;=[3]LISTAS!$E$30,W64&lt;=[3]LISTAS!$F$30),[3]LISTAS!$G$30,IF(AND(W64&gt;=[3]LISTAS!$E$29,W64&lt;=[3]LISTAS!$F$29),[3]LISTAS!$G$29,IF(AND(W64&gt;=[3]LISTAS!$E$28,W64&lt;=[3]LISTAS!$F$28),[3]LISTAS!$G$28,IF(AND(W64&gt;=[3]LISTAS!$E$27,W64&lt;=[3]LISTAS!$F$27),[3]LISTAS!$G$27,IF(AND(W64&gt;=[3]LISTAS!$E$26,W64&lt;=[3]LISTAS!$F$26),[3]LISTAS!$G$26,0)))))</f>
        <v>0.9</v>
      </c>
      <c r="AH64" s="95" t="str">
        <f>IF(AND(W64&gt;=[3]LISTAS!$E$30,W64&lt;=[3]LISTAS!$F$30),[3]LISTAS!$D$30,IF(AND(W64&gt;=[3]LISTAS!$E$29,W64&lt;=[3]LISTAS!$F$29),[3]LISTAS!$D$29,IF(AND(W64&gt;=[3]LISTAS!$E$28,W64&lt;=[3]LISTAS!$F$28),[3]LISTAS!$D$28,IF(AND(W64&gt;=[3]LISTAS!$E$27,W64&lt;=[3]LISTAS!$F$27),[3]LISTAS!$D$27,IF(AND(W64&gt;=[3]LISTAS!$E$26,W64&lt;=[3]LISTAS!$F$26),[3]LISTAS!$D$26,0)))))</f>
        <v>B</v>
      </c>
      <c r="AI64" s="76" t="s">
        <v>127</v>
      </c>
      <c r="AJ64" s="76">
        <f>IF(AND(AD64&gt;=[1]LISTAS!$E$30,AD64&lt;=[1]LISTAS!$F$30),[1]LISTAS!$G$30,IF(AND(AD64&gt;=[1]LISTAS!$E$29,AD64&lt;=[1]LISTAS!$F$29),[1]LISTAS!$G$29,IF(AND(AD64&gt;=[1]LISTAS!$E$28,AD64&lt;=[1]LISTAS!$F$28),[1]LISTAS!$G$28,IF(AND(AD64&gt;=[1]LISTAS!$E$27,AD64&lt;=[1]LISTAS!$F$27),[1]LISTAS!$G$27,IF(AND(AD64&gt;=[1]LISTAS!$E$26,AD64&lt;=[1]LISTAS!$F$26),[1]LISTAS!$G$26,0)))))</f>
        <v>0.95</v>
      </c>
      <c r="AK64" s="76" t="str">
        <f>IF(AND(AD64&gt;=[1]LISTAS!$E$30,AD64&lt;=[1]LISTAS!$F$30),[1]LISTAS!$D$30,IF(AND(AD64&gt;=[1]LISTAS!$E$29,AD64&lt;=[1]LISTAS!$F$29),[1]LISTAS!$D$29,IF(AND(AD64&gt;=[1]LISTAS!$E$28,AD64&lt;=[1]LISTAS!$F$28),[1]LISTAS!$D$28,IF(AND(AD64&gt;=[1]LISTAS!$E$27,AD64&lt;=[1]LISTAS!$F$27),[1]LISTAS!$D$27,IF(AND(AD64&gt;=[1]LISTAS!$E$26,AD64&lt;=[1]LISTAS!$F$26),[1]LISTAS!$D$26,0)))))</f>
        <v>A</v>
      </c>
      <c r="AL64" s="84" t="s">
        <v>216</v>
      </c>
      <c r="AM64" s="78" t="s">
        <v>211</v>
      </c>
      <c r="AN64" s="78"/>
      <c r="AO64" s="79">
        <v>0.97</v>
      </c>
      <c r="AP64" s="79">
        <v>0.94</v>
      </c>
    </row>
    <row r="65" spans="1:42">
      <c r="A65" s="87" t="s">
        <v>253</v>
      </c>
      <c r="B65" s="88" t="s">
        <v>209</v>
      </c>
      <c r="C65" s="89" t="s">
        <v>292</v>
      </c>
      <c r="D65" s="90">
        <v>636</v>
      </c>
      <c r="E65" s="91">
        <v>2.6700000000000002E-2</v>
      </c>
      <c r="F65" s="88" t="s">
        <v>169</v>
      </c>
      <c r="G65" s="88" t="s">
        <v>142</v>
      </c>
      <c r="H65" s="88"/>
      <c r="I65" s="65">
        <v>0</v>
      </c>
      <c r="J65" s="68">
        <v>-0.18009202999999999</v>
      </c>
      <c r="K65" s="101">
        <v>0</v>
      </c>
      <c r="L65" s="66">
        <v>-2.3009200000000001E-3</v>
      </c>
      <c r="M65" s="92">
        <v>3</v>
      </c>
      <c r="N65" s="68">
        <v>0.40039216</v>
      </c>
      <c r="O65" s="101">
        <v>0</v>
      </c>
      <c r="P65" s="66">
        <v>1.2293159999999999E-2</v>
      </c>
      <c r="Q65" s="101">
        <v>0</v>
      </c>
      <c r="R65" s="68">
        <v>-1.453145E-2</v>
      </c>
      <c r="S65" s="71">
        <f t="shared" si="4"/>
        <v>3.2157609200000001</v>
      </c>
      <c r="T65" s="71">
        <v>0.21576091999999999</v>
      </c>
      <c r="U65" s="88">
        <f>SUM(I65:Q65)</f>
        <v>3.2302923699999999</v>
      </c>
      <c r="V65" s="71">
        <f t="shared" si="5"/>
        <v>12.570739080000001</v>
      </c>
      <c r="W65" s="88">
        <f>IF(F65="Actor",[3]LISTAS!$B$51,IF(F65="Actriz",[3]LISTAS!$B$52,IF(F65="Alpha Partner",[3]LISTAS!$B$53,IF(F65="Blogger",[3]LISTAS!$B$54,IF(F65="Conductor",[3]LISTAS!$B$55,IF(F65="Fotógrafo",[3]LISTAS!$B$56,IF(F65="Futbolista",[3]LISTAS!$B$57,IF(F65="Influencer",[3]LISTAS!$B$58,IF(F65="Locutor",[3]LISTAS!$B$59,IF(F65="Modelo",[3]LISTAS!$B$60,IF(F65="Músico",[3]LISTAS!$B$61,IF(F65="Periodista",[3]LISTAS!$B$62,IF(F65="Youtuber",[3]LISTAS!$B$63,0)))))))))))))</f>
        <v>12.7865</v>
      </c>
      <c r="X65" s="74">
        <f t="shared" si="6"/>
        <v>13.002260919999999</v>
      </c>
      <c r="Y65" s="88">
        <f>IF(G65="Actor",[3]LISTAS!$B$18,IF(G65="Conductor de TV",[3]LISTAS!$B$19,IF(G65="Deportista",[3]LISTAS!$B$20,IF(G65="Estilo de Vida",[3]LISTAS!$B$21,IF(G65="Fitness",[3]LISTAS!$B$22,IF(G65="Fotógrafo",[3]LISTAS!$B$23,IF(G65="Futbolista",[3]LISTAS!$B$24,IF(G65="Gamer",[3]LISTAS!$B$25,IF(G65="Locutor",[3]LISTAS!$B$26,IF(G65="Mascota",[3]LISTAS!$B$27,IF(G65="Música",[3]LISTAS!$B$28,IF(G65="Periodista",[3]LISTAS!$B$29,IF(G65="Runner",[3]LISTAS!$B$30,IF(G65="Tecnología",[3]LISTAS!$B$31,IF(G65="Autos",[3]LISTAS!$B$32,IF(G65="Coach",[3]LISTAS!$B$33,IF(G65="Deporte",[3]LISTAS!$B$34,IF(G65="Deporte Extremo",[3]LISTAS!$B$35,IF(G65="Espectáculos",[3]LISTAS!$B$36,IF(G65="Moda",[3]LISTAS!$B$37,IF(G65="Filosofía de Vida",[3]LISTAS!$B$38,IF(G65="Futbol",[3]LISTAS!$B$39,IF(G65="Mommy",[3]LISTAS!$B$40,IF(G65="Skateboard",[3]LISTAS!$B$41,IF(G65="Viajes",[3]LISTAS!$B$42,0)))))))))))))))))))))))))</f>
        <v>18.344442999999998</v>
      </c>
      <c r="Z65" s="94">
        <f>IF(H65="Actor",[3]LISTAS!$B$18,IF(H65="Conductor de TV",[3]LISTAS!$B$19,IF(H65="Deportista",[3]LISTAS!$B$20,IF(H65="Estilo de Vida",[3]LISTAS!$B$21,IF(H65="Fitness",[3]LISTAS!$B$22,IF(H65="Fotógrafo",[3]LISTAS!$B$23,IF(H65="Futbolista",[3]LISTAS!$B$24,IF(H65="Gamer",[3]LISTAS!$B$25,IF(H65="Locutor",[3]LISTAS!$B$26,IF(H65="Mascota",[3]LISTAS!$B$27,IF(H65="Música",[3]LISTAS!$B$28,IF(H65="Periodista",[3]LISTAS!$B$29,IF(H65="Runner",[3]LISTAS!$B$30,IF(H65="Tecnología",[3]LISTAS!$B$31,IF(H65="Autos",[3]LISTAS!$B$32,IF(H65="Coach",[3]LISTAS!$B$33,IF(H65="Deporte",[3]LISTAS!$B$34,IF(H65="Deporte Extremo",[3]LISTAS!$B$35,IF(H65="Espectáculos",[3]LISTAS!$B$36,IF(H65="Moda",[3]LISTAS!$B$37,IF(H65="Filosofía de Vida",[3]LISTAS!$B$38,IF(H65="Futbol",[3]LISTAS!$B$39,IF(H65="Mommy",[3]LISTAS!$B$40,IF(H65="Skateboard",[3]LISTAS!$B$41,IF(H65="Viajes",[3]LISTAS!$B$42,0)))))))))))))))))))))))))</f>
        <v>0</v>
      </c>
      <c r="AA65" s="88">
        <f t="shared" si="12"/>
        <v>11.03330098</v>
      </c>
      <c r="AB65" s="88">
        <f t="shared" si="13"/>
        <v>18.344442999999998</v>
      </c>
      <c r="AC65" s="74">
        <f t="shared" si="15"/>
        <v>13.002260919999999</v>
      </c>
      <c r="AD65" s="74">
        <f t="shared" si="14"/>
        <v>13.218021839999999</v>
      </c>
      <c r="AE65" s="75">
        <f>IF(AND(AC65&gt;=[1]LISTAS!$E$30,AC65&lt;=[1]LISTAS!$F$30),[1]LISTAS!$G$30,IF(AND(AC65&gt;=[1]LISTAS!$E$29,AC65&lt;=[1]LISTAS!$F$29),[1]LISTAS!$G$29,IF(AND(AC65&gt;=[1]LISTAS!$E$28,AC65&lt;=[1]LISTAS!$F$28),[1]LISTAS!$G$28,IF(AND(AC65&gt;=[1]LISTAS!$E$27,AC65&lt;=[1]LISTAS!$F$27),[1]LISTAS!$G$27,IF(AND(AC65&gt;=[1]LISTAS!$E$26,AC65&lt;=[1]LISTAS!$F$26),[1]LISTAS!$G$26,0)))))</f>
        <v>0.9</v>
      </c>
      <c r="AF65" s="75" t="s">
        <v>127</v>
      </c>
      <c r="AG65" s="95">
        <f>IF(AND(W65&gt;=[3]LISTAS!$E$30,W65&lt;=[3]LISTAS!$F$30),[3]LISTAS!$G$30,IF(AND(W65&gt;=[3]LISTAS!$E$29,W65&lt;=[3]LISTAS!$F$29),[3]LISTAS!$G$29,IF(AND(W65&gt;=[3]LISTAS!$E$28,W65&lt;=[3]LISTAS!$F$28),[3]LISTAS!$G$28,IF(AND(W65&gt;=[3]LISTAS!$E$27,W65&lt;=[3]LISTAS!$F$27),[3]LISTAS!$G$27,IF(AND(W65&gt;=[3]LISTAS!$E$26,W65&lt;=[3]LISTAS!$F$26),[3]LISTAS!$G$26,0)))))</f>
        <v>0.9</v>
      </c>
      <c r="AH65" s="95" t="str">
        <f>IF(AND(W65&gt;=[3]LISTAS!$E$30,W65&lt;=[3]LISTAS!$F$30),[3]LISTAS!$D$30,IF(AND(W65&gt;=[3]LISTAS!$E$29,W65&lt;=[3]LISTAS!$F$29),[3]LISTAS!$D$29,IF(AND(W65&gt;=[3]LISTAS!$E$28,W65&lt;=[3]LISTAS!$F$28),[3]LISTAS!$D$28,IF(AND(W65&gt;=[3]LISTAS!$E$27,W65&lt;=[3]LISTAS!$F$27),[3]LISTAS!$D$27,IF(AND(W65&gt;=[3]LISTAS!$E$26,W65&lt;=[3]LISTAS!$F$26),[3]LISTAS!$D$26,0)))))</f>
        <v>B</v>
      </c>
      <c r="AI65" s="76" t="s">
        <v>132</v>
      </c>
      <c r="AJ65" s="76">
        <f>IF(AND(AD65&gt;=[1]LISTAS!$E$30,AD65&lt;=[1]LISTAS!$F$30),[1]LISTAS!$G$30,IF(AND(AD65&gt;=[1]LISTAS!$E$29,AD65&lt;=[1]LISTAS!$F$29),[1]LISTAS!$G$29,IF(AND(AD65&gt;=[1]LISTAS!$E$28,AD65&lt;=[1]LISTAS!$F$28),[1]LISTAS!$G$28,IF(AND(AD65&gt;=[1]LISTAS!$E$27,AD65&lt;=[1]LISTAS!$F$27),[1]LISTAS!$G$27,IF(AND(AD65&gt;=[1]LISTAS!$E$26,AD65&lt;=[1]LISTAS!$F$26),[1]LISTAS!$G$26,0)))))</f>
        <v>0.9</v>
      </c>
      <c r="AK65" s="76" t="str">
        <f>IF(AND(AD65&gt;=[1]LISTAS!$E$30,AD65&lt;=[1]LISTAS!$F$30),[1]LISTAS!$D$30,IF(AND(AD65&gt;=[1]LISTAS!$E$29,AD65&lt;=[1]LISTAS!$F$29),[1]LISTAS!$D$29,IF(AND(AD65&gt;=[1]LISTAS!$E$28,AD65&lt;=[1]LISTAS!$F$28),[1]LISTAS!$D$28,IF(AND(AD65&gt;=[1]LISTAS!$E$27,AD65&lt;=[1]LISTAS!$F$27),[1]LISTAS!$D$27,IF(AND(AD65&gt;=[1]LISTAS!$E$26,AD65&lt;=[1]LISTAS!$F$26),[1]LISTAS!$D$26,0)))))</f>
        <v>B</v>
      </c>
      <c r="AL65" s="84" t="s">
        <v>216</v>
      </c>
      <c r="AM65" s="78" t="s">
        <v>211</v>
      </c>
      <c r="AN65" s="78"/>
      <c r="AO65" s="79">
        <v>0.97</v>
      </c>
      <c r="AP65" s="79">
        <v>0.94</v>
      </c>
    </row>
    <row r="66" spans="1:42">
      <c r="A66" s="87" t="s">
        <v>253</v>
      </c>
      <c r="B66" s="88" t="s">
        <v>209</v>
      </c>
      <c r="C66" s="89" t="s">
        <v>293</v>
      </c>
      <c r="D66" s="90">
        <v>653000</v>
      </c>
      <c r="E66" s="91">
        <v>1.2999999999999999E-2</v>
      </c>
      <c r="F66" s="102" t="s">
        <v>119</v>
      </c>
      <c r="G66" s="88" t="s">
        <v>151</v>
      </c>
      <c r="H66" s="88" t="s">
        <v>131</v>
      </c>
      <c r="I66" s="65">
        <v>0</v>
      </c>
      <c r="J66" s="68">
        <v>-0.10230435</v>
      </c>
      <c r="K66" s="92">
        <v>3</v>
      </c>
      <c r="L66" s="66">
        <v>-0.11102945</v>
      </c>
      <c r="M66" s="97">
        <v>5</v>
      </c>
      <c r="N66" s="68">
        <v>0.61631981000000002</v>
      </c>
      <c r="O66" s="93">
        <v>2</v>
      </c>
      <c r="P66" s="66">
        <v>0.40002931000000003</v>
      </c>
      <c r="Q66" s="100">
        <v>1</v>
      </c>
      <c r="R66" s="68">
        <v>0.21834442000000001</v>
      </c>
      <c r="S66" s="71">
        <f t="shared" si="4"/>
        <v>12.021359739999999</v>
      </c>
      <c r="T66" s="71">
        <v>1.0213597400000001</v>
      </c>
      <c r="U66" s="88">
        <f>SUM(I66:Q66)</f>
        <v>11.80301532</v>
      </c>
      <c r="V66" s="71">
        <f t="shared" si="5"/>
        <v>-1.0213597400000001</v>
      </c>
      <c r="W66" s="88">
        <f>IF(F66="Actor",[3]LISTAS!$B$51,IF(F66="Actriz",[3]LISTAS!$B$52,IF(F66="Alpha Partner",[3]LISTAS!$B$53,IF(F66="Blogger",[3]LISTAS!$B$54,IF(F66="Conductor",[3]LISTAS!$B$55,IF(F66="Fotógrafo",[3]LISTAS!$B$56,IF(F66="Futbolista",[3]LISTAS!$B$57,IF(F66="Influencer",[3]LISTAS!$B$58,IF(F66="Locutor",[3]LISTAS!$B$59,IF(F66="Modelo",[3]LISTAS!$B$60,IF(F66="Músico",[3]LISTAS!$B$61,IF(F66="Periodista",[3]LISTAS!$B$62,IF(F66="Youtuber",[3]LISTAS!$B$63,0)))))))))))))</f>
        <v>0</v>
      </c>
      <c r="X66" s="74">
        <f t="shared" si="6"/>
        <v>1.0213597400000001</v>
      </c>
      <c r="Y66" s="88">
        <f>IF(G66="Actor",[3]LISTAS!$B$18,IF(G66="Conductor de TV",[3]LISTAS!$B$19,IF(G66="Deportista",[3]LISTAS!$B$20,IF(G66="Estilo de Vida",[3]LISTAS!$B$21,IF(G66="Fitness",[3]LISTAS!$B$22,IF(G66="Fotógrafo",[3]LISTAS!$B$23,IF(G66="Futbolista",[3]LISTAS!$B$24,IF(G66="Gamer",[3]LISTAS!$B$25,IF(G66="Locutor",[3]LISTAS!$B$26,IF(G66="Mascota",[3]LISTAS!$B$27,IF(G66="Música",[3]LISTAS!$B$28,IF(G66="Periodista",[3]LISTAS!$B$29,IF(G66="Runner",[3]LISTAS!$B$30,IF(G66="Tecnología",[3]LISTAS!$B$31,IF(G66="Autos",[3]LISTAS!$B$32,IF(G66="Coach",[3]LISTAS!$B$33,IF(G66="Deporte",[3]LISTAS!$B$34,IF(G66="Deporte Extremo",[3]LISTAS!$B$35,IF(G66="Espectáculos",[3]LISTAS!$B$36,IF(G66="Moda",[3]LISTAS!$B$37,IF(G66="Filosofía de Vida",[3]LISTAS!$B$38,IF(G66="Futbol",[3]LISTAS!$B$39,IF(G66="Mommy",[3]LISTAS!$B$40,IF(G66="Skateboard",[3]LISTAS!$B$41,IF(G66="Viajes",[3]LISTAS!$B$42,0)))))))))))))))))))))))))</f>
        <v>13</v>
      </c>
      <c r="Z66" s="88">
        <f>IF(H66="Actor",[3]LISTAS!$B$18,IF(H66="Conductor de TV",[3]LISTAS!$B$19,IF(H66="Deportista",[3]LISTAS!$B$20,IF(H66="Estilo de Vida",[3]LISTAS!$B$21,IF(H66="Fitness",[3]LISTAS!$B$22,IF(H66="Fotógrafo",[3]LISTAS!$B$23,IF(H66="Futbolista",[3]LISTAS!$B$24,IF(H66="Gamer",[3]LISTAS!$B$25,IF(H66="Locutor",[3]LISTAS!$B$26,IF(H66="Mascota",[3]LISTAS!$B$27,IF(H66="Música",[3]LISTAS!$B$28,IF(H66="Periodista",[3]LISTAS!$B$29,IF(H66="Runner",[3]LISTAS!$B$30,IF(H66="Tecnología",[3]LISTAS!$B$31,IF(H66="Autos",[3]LISTAS!$B$32,IF(H66="Coach",[3]LISTAS!$B$33,IF(H66="Deporte",[3]LISTAS!$B$34,IF(H66="Deporte Extremo",[3]LISTAS!$B$35,IF(H66="Espectáculos",[3]LISTAS!$B$36,IF(H66="Moda",[3]LISTAS!$B$37,IF(H66="Filosofía de Vida",[3]LISTAS!$B$38,IF(H66="Futbol",[3]LISTAS!$B$39,IF(H66="Mommy",[3]LISTAS!$B$40,IF(H66="Skateboard",[3]LISTAS!$B$41,IF(H66="Viajes",[3]LISTAS!$B$42,0)))))))))))))))))))))))))</f>
        <v>18.804566999999999</v>
      </c>
      <c r="AA66" s="88">
        <f t="shared" ref="AA66:AA75" si="16">AVERAGE(W66:Z66)</f>
        <v>8.206481685</v>
      </c>
      <c r="AB66" s="88">
        <f t="shared" ref="AB66:AB76" si="17">MAX(W66:Z66)</f>
        <v>18.804566999999999</v>
      </c>
      <c r="AC66" s="74">
        <f t="shared" si="15"/>
        <v>1.0213597400000001</v>
      </c>
      <c r="AD66" s="74">
        <f t="shared" ref="AD66:AD76" si="18">AC66+T66</f>
        <v>2.0427194800000001</v>
      </c>
      <c r="AE66" s="75">
        <f>IF(AND(AC66&gt;=[1]LISTAS!$E$30,AC66&lt;=[1]LISTAS!$F$30),[1]LISTAS!$G$30,IF(AND(AC66&gt;=[1]LISTAS!$E$29,AC66&lt;=[1]LISTAS!$F$29),[1]LISTAS!$G$29,IF(AND(AC66&gt;=[1]LISTAS!$E$28,AC66&lt;=[1]LISTAS!$F$28),[1]LISTAS!$G$28,IF(AND(AC66&gt;=[1]LISTAS!$E$27,AC66&lt;=[1]LISTAS!$F$27),[1]LISTAS!$G$27,IF(AND(AC66&gt;=[1]LISTAS!$E$26,AC66&lt;=[1]LISTAS!$F$26),[1]LISTAS!$G$26,0)))))</f>
        <v>0.85</v>
      </c>
      <c r="AF66" s="82">
        <v>0</v>
      </c>
      <c r="AG66" s="95">
        <f>IF(AND(W66&gt;=[3]LISTAS!$E$30,W66&lt;=[3]LISTAS!$F$30),[3]LISTAS!$G$30,IF(AND(W66&gt;=[3]LISTAS!$E$29,W66&lt;=[3]LISTAS!$F$29),[3]LISTAS!$G$29,IF(AND(W66&gt;=[3]LISTAS!$E$28,W66&lt;=[3]LISTAS!$F$28),[3]LISTAS!$G$28,IF(AND(W66&gt;=[3]LISTAS!$E$27,W66&lt;=[3]LISTAS!$F$27),[3]LISTAS!$G$27,IF(AND(W66&gt;=[3]LISTAS!$E$26,W66&lt;=[3]LISTAS!$F$26),[3]LISTAS!$G$26,0)))))</f>
        <v>0</v>
      </c>
      <c r="AH66" s="95">
        <f>IF(AND(W66&gt;=[3]LISTAS!$E$30,W66&lt;=[3]LISTAS!$F$30),[3]LISTAS!$D$30,IF(AND(W66&gt;=[3]LISTAS!$E$29,W66&lt;=[3]LISTAS!$F$29),[3]LISTAS!$D$29,IF(AND(W66&gt;=[3]LISTAS!$E$28,W66&lt;=[3]LISTAS!$F$28),[3]LISTAS!$D$28,IF(AND(W66&gt;=[3]LISTAS!$E$27,W66&lt;=[3]LISTAS!$F$27),[3]LISTAS!$D$27,IF(AND(W66&gt;=[3]LISTAS!$E$26,W66&lt;=[3]LISTAS!$F$26),[3]LISTAS!$D$26,0)))))</f>
        <v>0</v>
      </c>
      <c r="AI66" s="76" t="s">
        <v>114</v>
      </c>
      <c r="AJ66" s="76">
        <f>IF(AND(AD66&gt;=[1]LISTAS!$E$30,AD66&lt;=[1]LISTAS!$F$30),[1]LISTAS!$G$30,IF(AND(AD66&gt;=[1]LISTAS!$E$29,AD66&lt;=[1]LISTAS!$F$29),[1]LISTAS!$G$29,IF(AND(AD66&gt;=[1]LISTAS!$E$28,AD66&lt;=[1]LISTAS!$F$28),[1]LISTAS!$G$28,IF(AND(AD66&gt;=[1]LISTAS!$E$27,AD66&lt;=[1]LISTAS!$F$27),[1]LISTAS!$G$27,IF(AND(AD66&gt;=[1]LISTAS!$E$26,AD66&lt;=[1]LISTAS!$F$26),[1]LISTAS!$G$26,0)))))</f>
        <v>0.85</v>
      </c>
      <c r="AK66" s="76" t="str">
        <f>IF(AND(AD66&gt;=[1]LISTAS!$E$30,AD66&lt;=[1]LISTAS!$F$30),[1]LISTAS!$D$30,IF(AND(AD66&gt;=[1]LISTAS!$E$29,AD66&lt;=[1]LISTAS!$F$29),[1]LISTAS!$D$29,IF(AND(AD66&gt;=[1]LISTAS!$E$28,AD66&lt;=[1]LISTAS!$F$28),[1]LISTAS!$D$28,IF(AND(AD66&gt;=[1]LISTAS!$E$27,AD66&lt;=[1]LISTAS!$F$27),[1]LISTAS!$D$27,IF(AND(AD66&gt;=[1]LISTAS!$E$26,AD66&lt;=[1]LISTAS!$F$26),[1]LISTAS!$D$26,0)))))</f>
        <v>C</v>
      </c>
      <c r="AL66" s="80" t="s">
        <v>213</v>
      </c>
      <c r="AM66" s="78" t="s">
        <v>211</v>
      </c>
      <c r="AN66" s="78" t="s">
        <v>342</v>
      </c>
      <c r="AO66" s="79">
        <v>0.97</v>
      </c>
      <c r="AP66" s="79">
        <v>0.94</v>
      </c>
    </row>
    <row r="67" spans="1:42">
      <c r="A67" s="87" t="s">
        <v>253</v>
      </c>
      <c r="B67" s="88" t="s">
        <v>209</v>
      </c>
      <c r="C67" s="89" t="s">
        <v>294</v>
      </c>
      <c r="D67" s="90">
        <v>29800</v>
      </c>
      <c r="E67" s="91">
        <v>2.9000000000000001E-2</v>
      </c>
      <c r="F67" s="88" t="s">
        <v>170</v>
      </c>
      <c r="G67" s="88" t="s">
        <v>142</v>
      </c>
      <c r="H67" s="88" t="s">
        <v>131</v>
      </c>
      <c r="I67" s="65">
        <v>0</v>
      </c>
      <c r="J67" s="68">
        <v>-9.9878430000000004E-2</v>
      </c>
      <c r="K67" s="93">
        <v>2</v>
      </c>
      <c r="L67" s="66">
        <v>0.31845800000000002</v>
      </c>
      <c r="M67" s="96">
        <v>4</v>
      </c>
      <c r="N67" s="68">
        <v>-1.8374E-4</v>
      </c>
      <c r="O67" s="93">
        <v>2</v>
      </c>
      <c r="P67" s="66">
        <v>-2.3859999999999999E-5</v>
      </c>
      <c r="Q67" s="101">
        <v>0</v>
      </c>
      <c r="R67" s="68">
        <v>-6.436335E-2</v>
      </c>
      <c r="S67" s="71">
        <f t="shared" ref="S67:S76" si="19">SUM(I67:R67)</f>
        <v>8.154008619999999</v>
      </c>
      <c r="T67" s="71">
        <v>0.15400862000000004</v>
      </c>
      <c r="U67" s="88">
        <f>SUM(I67:R67)</f>
        <v>8.154008619999999</v>
      </c>
      <c r="V67" s="71">
        <f t="shared" ref="V67:V75" si="20">W67-T67</f>
        <v>14.51789138</v>
      </c>
      <c r="W67" s="88">
        <f>IF(F67="Actor",[3]LISTAS!$B$51,IF(F67="Actriz",[3]LISTAS!$B$52,IF(F67="Alpha Partner",[3]LISTAS!$B$53,IF(F67="Blogger",[3]LISTAS!$B$54,IF(F67="Conductor",[3]LISTAS!$B$55,IF(F67="Fotógrafo",[3]LISTAS!$B$56,IF(F67="Futbolista",[3]LISTAS!$B$57,IF(F67="Influencer",[3]LISTAS!$B$58,IF(F67="Locutor",[3]LISTAS!$B$59,IF(F67="Modelo",[3]LISTAS!$B$60,IF(F67="Músico",[3]LISTAS!$B$61,IF(F67="Periodista",[3]LISTAS!$B$62,IF(F67="Youtuber",[3]LISTAS!$B$63,0)))))))))))))</f>
        <v>14.671900000000001</v>
      </c>
      <c r="X67" s="74">
        <f t="shared" ref="X67:X75" si="21">W67+T67</f>
        <v>14.825908620000002</v>
      </c>
      <c r="Y67" s="88">
        <f>IF(G67="Actor",[3]LISTAS!$B$18,IF(G67="Conductor de TV",[3]LISTAS!$B$19,IF(G67="Deportista",[3]LISTAS!$B$20,IF(G67="Estilo de Vida",[3]LISTAS!$B$21,IF(G67="Fitness",[3]LISTAS!$B$22,IF(G67="Fotógrafo",[3]LISTAS!$B$23,IF(G67="Futbolista",[3]LISTAS!$B$24,IF(G67="Gamer",[3]LISTAS!$B$25,IF(G67="Locutor",[3]LISTAS!$B$26,IF(G67="Mascota",[3]LISTAS!$B$27,IF(G67="Música",[3]LISTAS!$B$28,IF(G67="Periodista",[3]LISTAS!$B$29,IF(G67="Runner",[3]LISTAS!$B$30,IF(G67="Tecnología",[3]LISTAS!$B$31,IF(G67="Autos",[3]LISTAS!$B$32,IF(G67="Coach",[3]LISTAS!$B$33,IF(G67="Deporte",[3]LISTAS!$B$34,IF(G67="Deporte Extremo",[3]LISTAS!$B$35,IF(G67="Espectáculos",[3]LISTAS!$B$36,IF(G67="Moda",[3]LISTAS!$B$37,IF(G67="Filosofía de Vida",[3]LISTAS!$B$38,IF(G67="Futbol",[3]LISTAS!$B$39,IF(G67="Mommy",[3]LISTAS!$B$40,IF(G67="Skateboard",[3]LISTAS!$B$41,IF(G67="Viajes",[3]LISTAS!$B$42,0)))))))))))))))))))))))))</f>
        <v>18.344442999999998</v>
      </c>
      <c r="Z67" s="88">
        <f>IF(H67="Actor",[3]LISTAS!$B$18,IF(H67="Conductor de TV",[3]LISTAS!$B$19,IF(H67="Deportista",[3]LISTAS!$B$20,IF(H67="Estilo de Vida",[3]LISTAS!$B$21,IF(H67="Fitness",[3]LISTAS!$B$22,IF(H67="Fotógrafo",[3]LISTAS!$B$23,IF(H67="Futbolista",[3]LISTAS!$B$24,IF(H67="Gamer",[3]LISTAS!$B$25,IF(H67="Locutor",[3]LISTAS!$B$26,IF(H67="Mascota",[3]LISTAS!$B$27,IF(H67="Música",[3]LISTAS!$B$28,IF(H67="Periodista",[3]LISTAS!$B$29,IF(H67="Runner",[3]LISTAS!$B$30,IF(H67="Tecnología",[3]LISTAS!$B$31,IF(H67="Autos",[3]LISTAS!$B$32,IF(H67="Coach",[3]LISTAS!$B$33,IF(H67="Deporte",[3]LISTAS!$B$34,IF(H67="Deporte Extremo",[3]LISTAS!$B$35,IF(H67="Espectáculos",[3]LISTAS!$B$36,IF(H67="Moda",[3]LISTAS!$B$37,IF(H67="Filosofía de Vida",[3]LISTAS!$B$38,IF(H67="Futbol",[3]LISTAS!$B$39,IF(H67="Mommy",[3]LISTAS!$B$40,IF(H67="Skateboard",[3]LISTAS!$B$41,IF(H67="Viajes",[3]LISTAS!$B$42,0)))))))))))))))))))))))))</f>
        <v>18.804566999999999</v>
      </c>
      <c r="AA67" s="88">
        <f t="shared" si="16"/>
        <v>16.661704655000001</v>
      </c>
      <c r="AB67" s="88">
        <f t="shared" si="17"/>
        <v>18.804566999999999</v>
      </c>
      <c r="AC67" s="74">
        <f t="shared" si="15"/>
        <v>14.825908620000002</v>
      </c>
      <c r="AD67" s="74">
        <f t="shared" si="18"/>
        <v>14.979917240000002</v>
      </c>
      <c r="AE67" s="75">
        <f>IF(AND(AC67&gt;=[1]LISTAS!$E$30,AC67&lt;=[1]LISTAS!$F$30),[1]LISTAS!$G$30,IF(AND(AC67&gt;=[1]LISTAS!$E$29,AC67&lt;=[1]LISTAS!$F$29),[1]LISTAS!$G$29,IF(AND(AC67&gt;=[1]LISTAS!$E$28,AC67&lt;=[1]LISTAS!$F$28),[1]LISTAS!$G$28,IF(AND(AC67&gt;=[1]LISTAS!$E$27,AC67&lt;=[1]LISTAS!$F$27),[1]LISTAS!$G$27,IF(AND(AC67&gt;=[1]LISTAS!$E$26,AC67&lt;=[1]LISTAS!$F$26),[1]LISTAS!$G$26,0)))))</f>
        <v>0.9</v>
      </c>
      <c r="AF67" s="75" t="s">
        <v>127</v>
      </c>
      <c r="AG67" s="95">
        <f>IF(AND(W67&gt;=[3]LISTAS!$E$30,W67&lt;=[3]LISTAS!$F$30),[3]LISTAS!$G$30,IF(AND(W67&gt;=[3]LISTAS!$E$29,W67&lt;=[3]LISTAS!$F$29),[3]LISTAS!$G$29,IF(AND(W67&gt;=[3]LISTAS!$E$28,W67&lt;=[3]LISTAS!$F$28),[3]LISTAS!$G$28,IF(AND(W67&gt;=[3]LISTAS!$E$27,W67&lt;=[3]LISTAS!$F$27),[3]LISTAS!$G$27,IF(AND(W67&gt;=[3]LISTAS!$E$26,W67&lt;=[3]LISTAS!$F$26),[3]LISTAS!$G$26,0)))))</f>
        <v>0.9</v>
      </c>
      <c r="AH67" s="95" t="str">
        <f>IF(AND(W67&gt;=[3]LISTAS!$E$30,W67&lt;=[3]LISTAS!$F$30),[3]LISTAS!$D$30,IF(AND(W67&gt;=[3]LISTAS!$E$29,W67&lt;=[3]LISTAS!$F$29),[3]LISTAS!$D$29,IF(AND(W67&gt;=[3]LISTAS!$E$28,W67&lt;=[3]LISTAS!$F$28),[3]LISTAS!$D$28,IF(AND(W67&gt;=[3]LISTAS!$E$27,W67&lt;=[3]LISTAS!$F$27),[3]LISTAS!$D$27,IF(AND(W67&gt;=[3]LISTAS!$E$26,W67&lt;=[3]LISTAS!$F$26),[3]LISTAS!$D$26,0)))))</f>
        <v>B</v>
      </c>
      <c r="AI67" s="76" t="s">
        <v>108</v>
      </c>
      <c r="AJ67" s="76">
        <f>IF(AND(AD67&gt;=[1]LISTAS!$E$30,AD67&lt;=[1]LISTAS!$F$30),[1]LISTAS!$G$30,IF(AND(AD67&gt;=[1]LISTAS!$E$29,AD67&lt;=[1]LISTAS!$F$29),[1]LISTAS!$G$29,IF(AND(AD67&gt;=[1]LISTAS!$E$28,AD67&lt;=[1]LISTAS!$F$28),[1]LISTAS!$G$28,IF(AND(AD67&gt;=[1]LISTAS!$E$27,AD67&lt;=[1]LISTAS!$F$27),[1]LISTAS!$G$27,IF(AND(AD67&gt;=[1]LISTAS!$E$26,AD67&lt;=[1]LISTAS!$F$26),[1]LISTAS!$G$26,0)))))</f>
        <v>0.9</v>
      </c>
      <c r="AK67" s="76" t="str">
        <f>IF(AND(AD67&gt;=[1]LISTAS!$E$30,AD67&lt;=[1]LISTAS!$F$30),[1]LISTAS!$D$30,IF(AND(AD67&gt;=[1]LISTAS!$E$29,AD67&lt;=[1]LISTAS!$F$29),[1]LISTAS!$D$29,IF(AND(AD67&gt;=[1]LISTAS!$E$28,AD67&lt;=[1]LISTAS!$F$28),[1]LISTAS!$D$28,IF(AND(AD67&gt;=[1]LISTAS!$E$27,AD67&lt;=[1]LISTAS!$F$27),[1]LISTAS!$D$27,IF(AND(AD67&gt;=[1]LISTAS!$E$26,AD67&lt;=[1]LISTAS!$F$26),[1]LISTAS!$D$26,0)))))</f>
        <v>B</v>
      </c>
      <c r="AL67" s="80" t="s">
        <v>213</v>
      </c>
      <c r="AM67" s="78" t="s">
        <v>211</v>
      </c>
      <c r="AN67" s="78"/>
      <c r="AO67" s="79">
        <v>0.97</v>
      </c>
      <c r="AP67" s="79">
        <v>0.94</v>
      </c>
    </row>
    <row r="68" spans="1:42">
      <c r="A68" s="87" t="s">
        <v>253</v>
      </c>
      <c r="B68" s="88" t="s">
        <v>240</v>
      </c>
      <c r="C68" s="89" t="s">
        <v>295</v>
      </c>
      <c r="D68" s="90">
        <v>123000</v>
      </c>
      <c r="E68" s="91">
        <v>6.1100000000000002E-2</v>
      </c>
      <c r="F68" s="88" t="s">
        <v>172</v>
      </c>
      <c r="G68" s="88" t="s">
        <v>91</v>
      </c>
      <c r="H68" s="88"/>
      <c r="I68" s="81">
        <v>4</v>
      </c>
      <c r="J68" s="68">
        <v>0.51313089000000001</v>
      </c>
      <c r="K68" s="92">
        <v>3</v>
      </c>
      <c r="L68" s="66">
        <v>0.43847649999999999</v>
      </c>
      <c r="M68" s="96">
        <v>4</v>
      </c>
      <c r="N68" s="68">
        <v>0.45612295000000003</v>
      </c>
      <c r="O68" s="92">
        <v>3</v>
      </c>
      <c r="P68" s="66">
        <v>0.40394234000000001</v>
      </c>
      <c r="Q68" s="92">
        <v>3</v>
      </c>
      <c r="R68" s="68">
        <v>-2.3854900000000001E-3</v>
      </c>
      <c r="S68" s="71">
        <f t="shared" si="19"/>
        <v>18.809287189999999</v>
      </c>
      <c r="T68" s="71">
        <v>1.80928719</v>
      </c>
      <c r="U68" s="88">
        <f>SUM(I68:Q68)</f>
        <v>18.811672680000001</v>
      </c>
      <c r="V68" s="71">
        <f t="shared" si="20"/>
        <v>12.635012809999999</v>
      </c>
      <c r="W68" s="88">
        <f>IF(F68="Actor",[3]LISTAS!$B$51,IF(F68="Actriz",[3]LISTAS!$B$52,IF(F68="Alpha Partner",[3]LISTAS!$B$53,IF(F68="Blogger",[3]LISTAS!$B$54,IF(F68="Conductor",[3]LISTAS!$B$55,IF(F68="Fotógrafo",[3]LISTAS!$B$56,IF(F68="Futbolista",[3]LISTAS!$B$57,IF(F68="Influencer",[3]LISTAS!$B$58,IF(F68="Locutor",[3]LISTAS!$B$59,IF(F68="Modelo",[3]LISTAS!$B$60,IF(F68="Músico",[3]LISTAS!$B$61,IF(F68="Periodista",[3]LISTAS!$B$62,IF(F68="Youtuber",[3]LISTAS!$B$63,0)))))))))))))</f>
        <v>14.4443</v>
      </c>
      <c r="X68" s="74">
        <f t="shared" si="21"/>
        <v>16.253587190000001</v>
      </c>
      <c r="Y68" s="88">
        <f>IF(G68="Actor",[3]LISTAS!$B$18,IF(G68="Conductor de TV",[3]LISTAS!$B$19,IF(G68="Deportista",[3]LISTAS!$B$20,IF(G68="Estilo de Vida",[3]LISTAS!$B$21,IF(G68="Fitness",[3]LISTAS!$B$22,IF(G68="Fotógrafo",[3]LISTAS!$B$23,IF(G68="Futbolista",[3]LISTAS!$B$24,IF(G68="Gamer",[3]LISTAS!$B$25,IF(G68="Locutor",[3]LISTAS!$B$26,IF(G68="Mascota",[3]LISTAS!$B$27,IF(G68="Música",[3]LISTAS!$B$28,IF(G68="Periodista",[3]LISTAS!$B$29,IF(G68="Runner",[3]LISTAS!$B$30,IF(G68="Tecnología",[3]LISTAS!$B$31,IF(G68="Autos",[3]LISTAS!$B$32,IF(G68="Coach",[3]LISTAS!$B$33,IF(G68="Deporte",[3]LISTAS!$B$34,IF(G68="Deporte Extremo",[3]LISTAS!$B$35,IF(G68="Espectáculos",[3]LISTAS!$B$36,IF(G68="Moda",[3]LISTAS!$B$37,IF(G68="Filosofía de Vida",[3]LISTAS!$B$38,IF(G68="Futbol",[3]LISTAS!$B$39,IF(G68="Mommy",[3]LISTAS!$B$40,IF(G68="Skateboard",[3]LISTAS!$B$41,IF(G68="Viajes",[3]LISTAS!$B$42,0)))))))))))))))))))))))))</f>
        <v>31.38721</v>
      </c>
      <c r="Z68" s="94">
        <f>IF(H68="Actor",[3]LISTAS!$B$18,IF(H68="Conductor de TV",[3]LISTAS!$B$19,IF(H68="Deportista",[3]LISTAS!$B$20,IF(H68="Estilo de Vida",[3]LISTAS!$B$21,IF(H68="Fitness",[3]LISTAS!$B$22,IF(H68="Fotógrafo",[3]LISTAS!$B$23,IF(H68="Futbolista",[3]LISTAS!$B$24,IF(H68="Gamer",[3]LISTAS!$B$25,IF(H68="Locutor",[3]LISTAS!$B$26,IF(H68="Mascota",[3]LISTAS!$B$27,IF(H68="Música",[3]LISTAS!$B$28,IF(H68="Periodista",[3]LISTAS!$B$29,IF(H68="Runner",[3]LISTAS!$B$30,IF(H68="Tecnología",[3]LISTAS!$B$31,IF(H68="Autos",[3]LISTAS!$B$32,IF(H68="Coach",[3]LISTAS!$B$33,IF(H68="Deporte",[3]LISTAS!$B$34,IF(H68="Deporte Extremo",[3]LISTAS!$B$35,IF(H68="Espectáculos",[3]LISTAS!$B$36,IF(H68="Moda",[3]LISTAS!$B$37,IF(H68="Filosofía de Vida",[3]LISTAS!$B$38,IF(H68="Futbol",[3]LISTAS!$B$39,IF(H68="Mommy",[3]LISTAS!$B$40,IF(H68="Skateboard",[3]LISTAS!$B$41,IF(H68="Viajes",[3]LISTAS!$B$42,0)))))))))))))))))))))))))</f>
        <v>0</v>
      </c>
      <c r="AA68" s="88">
        <f t="shared" si="16"/>
        <v>15.5212742975</v>
      </c>
      <c r="AB68" s="88">
        <f t="shared" si="17"/>
        <v>31.38721</v>
      </c>
      <c r="AC68" s="74">
        <f t="shared" si="15"/>
        <v>16.253587190000001</v>
      </c>
      <c r="AD68" s="74">
        <f t="shared" si="18"/>
        <v>18.06287438</v>
      </c>
      <c r="AE68" s="75">
        <f>IF(AND(AC68&gt;=[1]LISTAS!$E$30,AC68&lt;=[1]LISTAS!$F$30),[1]LISTAS!$G$30,IF(AND(AC68&gt;=[1]LISTAS!$E$29,AC68&lt;=[1]LISTAS!$F$29),[1]LISTAS!$G$29,IF(AND(AC68&gt;=[1]LISTAS!$E$28,AC68&lt;=[1]LISTAS!$F$28),[1]LISTAS!$G$28,IF(AND(AC68&gt;=[1]LISTAS!$E$27,AC68&lt;=[1]LISTAS!$F$27),[1]LISTAS!$G$27,IF(AND(AC68&gt;=[1]LISTAS!$E$26,AC68&lt;=[1]LISTAS!$F$26),[1]LISTAS!$G$26,0)))))</f>
        <v>0.95</v>
      </c>
      <c r="AF68" s="75" t="s">
        <v>127</v>
      </c>
      <c r="AG68" s="95">
        <f>IF(AND(W68&gt;=[3]LISTAS!$E$30,W68&lt;=[3]LISTAS!$F$30),[3]LISTAS!$G$30,IF(AND(W68&gt;=[3]LISTAS!$E$29,W68&lt;=[3]LISTAS!$F$29),[3]LISTAS!$G$29,IF(AND(W68&gt;=[3]LISTAS!$E$28,W68&lt;=[3]LISTAS!$F$28),[3]LISTAS!$G$28,IF(AND(W68&gt;=[3]LISTAS!$E$27,W68&lt;=[3]LISTAS!$F$27),[3]LISTAS!$G$27,IF(AND(W68&gt;=[3]LISTAS!$E$26,W68&lt;=[3]LISTAS!$F$26),[3]LISTAS!$G$26,0)))))</f>
        <v>0.9</v>
      </c>
      <c r="AH68" s="95" t="str">
        <f>IF(AND(W68&gt;=[3]LISTAS!$E$30,W68&lt;=[3]LISTAS!$F$30),[3]LISTAS!$D$30,IF(AND(W68&gt;=[3]LISTAS!$E$29,W68&lt;=[3]LISTAS!$F$29),[3]LISTAS!$D$29,IF(AND(W68&gt;=[3]LISTAS!$E$28,W68&lt;=[3]LISTAS!$F$28),[3]LISTAS!$D$28,IF(AND(W68&gt;=[3]LISTAS!$E$27,W68&lt;=[3]LISTAS!$F$27),[3]LISTAS!$D$27,IF(AND(W68&gt;=[3]LISTAS!$E$26,W68&lt;=[3]LISTAS!$F$26),[3]LISTAS!$D$26,0)))))</f>
        <v>B</v>
      </c>
      <c r="AI68" s="76" t="s">
        <v>114</v>
      </c>
      <c r="AJ68" s="76">
        <f>IF(AND(AD68&gt;=[1]LISTAS!$E$30,AD68&lt;=[1]LISTAS!$F$30),[1]LISTAS!$G$30,IF(AND(AD68&gt;=[1]LISTAS!$E$29,AD68&lt;=[1]LISTAS!$F$29),[1]LISTAS!$G$29,IF(AND(AD68&gt;=[1]LISTAS!$E$28,AD68&lt;=[1]LISTAS!$F$28),[1]LISTAS!$G$28,IF(AND(AD68&gt;=[1]LISTAS!$E$27,AD68&lt;=[1]LISTAS!$F$27),[1]LISTAS!$G$27,IF(AND(AD68&gt;=[1]LISTAS!$E$26,AD68&lt;=[1]LISTAS!$F$26),[1]LISTAS!$G$26,0)))))</f>
        <v>0.95</v>
      </c>
      <c r="AK68" s="76" t="str">
        <f>IF(AND(AD68&gt;=[1]LISTAS!$E$30,AD68&lt;=[1]LISTAS!$F$30),[1]LISTAS!$D$30,IF(AND(AD68&gt;=[1]LISTAS!$E$29,AD68&lt;=[1]LISTAS!$F$29),[1]LISTAS!$D$29,IF(AND(AD68&gt;=[1]LISTAS!$E$28,AD68&lt;=[1]LISTAS!$F$28),[1]LISTAS!$D$28,IF(AND(AD68&gt;=[1]LISTAS!$E$27,AD68&lt;=[1]LISTAS!$F$27),[1]LISTAS!$D$27,IF(AND(AD68&gt;=[1]LISTAS!$E$26,AD68&lt;=[1]LISTAS!$F$26),[1]LISTAS!$D$26,0)))))</f>
        <v>A</v>
      </c>
      <c r="AL68" s="80" t="s">
        <v>213</v>
      </c>
      <c r="AM68" s="78" t="s">
        <v>211</v>
      </c>
      <c r="AN68" s="78"/>
      <c r="AO68" s="79">
        <v>0.97</v>
      </c>
      <c r="AP68" s="79">
        <v>0.94</v>
      </c>
    </row>
    <row r="69" spans="1:42">
      <c r="A69" s="87" t="s">
        <v>253</v>
      </c>
      <c r="B69" s="88" t="s">
        <v>240</v>
      </c>
      <c r="C69" s="89" t="s">
        <v>296</v>
      </c>
      <c r="D69" s="90">
        <v>227000</v>
      </c>
      <c r="E69" s="91">
        <v>0.1467</v>
      </c>
      <c r="F69" s="88" t="s">
        <v>172</v>
      </c>
      <c r="G69" s="102" t="s">
        <v>163</v>
      </c>
      <c r="H69" s="88" t="s">
        <v>154</v>
      </c>
      <c r="I69" s="65">
        <v>0</v>
      </c>
      <c r="J69" s="68">
        <v>-9.6411000000000001E-4</v>
      </c>
      <c r="K69" s="92">
        <v>3</v>
      </c>
      <c r="L69" s="66">
        <v>0.44809502000000001</v>
      </c>
      <c r="M69" s="92">
        <v>3</v>
      </c>
      <c r="N69" s="68">
        <v>0.43776471</v>
      </c>
      <c r="O69" s="93">
        <v>2</v>
      </c>
      <c r="P69" s="66">
        <v>0.38679022000000002</v>
      </c>
      <c r="Q69" s="101">
        <v>0</v>
      </c>
      <c r="R69" s="68">
        <v>-0.22487053000000001</v>
      </c>
      <c r="S69" s="71">
        <f t="shared" si="19"/>
        <v>9.0468153099999995</v>
      </c>
      <c r="T69" s="71">
        <v>1.0468153099999999</v>
      </c>
      <c r="U69" s="88">
        <f>SUM(I69:R69)</f>
        <v>9.0468153099999995</v>
      </c>
      <c r="V69" s="71">
        <f t="shared" si="20"/>
        <v>13.397484690000001</v>
      </c>
      <c r="W69" s="88">
        <f>IF(F69="Actor",[3]LISTAS!$B$51,IF(F69="Actriz",[3]LISTAS!$B$52,IF(F69="Alpha Partner",[3]LISTAS!$B$53,IF(F69="Blogger",[3]LISTAS!$B$54,IF(F69="Conductor",[3]LISTAS!$B$55,IF(F69="Fotógrafo",[3]LISTAS!$B$56,IF(F69="Futbolista",[3]LISTAS!$B$57,IF(F69="Influencer",[3]LISTAS!$B$58,IF(F69="Locutor",[3]LISTAS!$B$59,IF(F69="Modelo",[3]LISTAS!$B$60,IF(F69="Músico",[3]LISTAS!$B$61,IF(F69="Periodista",[3]LISTAS!$B$62,IF(F69="Youtuber",[3]LISTAS!$B$63,0)))))))))))))</f>
        <v>14.4443</v>
      </c>
      <c r="X69" s="74">
        <f t="shared" si="21"/>
        <v>15.49111531</v>
      </c>
      <c r="Y69" s="94">
        <v>11.525</v>
      </c>
      <c r="Z69" s="88">
        <f>IF(H69="Actor",[3]LISTAS!$B$18,IF(H69="Conductor de TV",[3]LISTAS!$B$19,IF(H69="Deportista",[3]LISTAS!$B$20,IF(H69="Estilo de Vida",[3]LISTAS!$B$21,IF(H69="Fitness",[3]LISTAS!$B$22,IF(H69="Fotógrafo",[3]LISTAS!$B$23,IF(H69="Futbolista",[3]LISTAS!$B$24,IF(H69="Gamer",[3]LISTAS!$B$25,IF(H69="Locutor",[3]LISTAS!$B$26,IF(H69="Mascota",[3]LISTAS!$B$27,IF(H69="Música",[3]LISTAS!$B$28,IF(H69="Periodista",[3]LISTAS!$B$29,IF(H69="Runner",[3]LISTAS!$B$30,IF(H69="Tecnología",[3]LISTAS!$B$31,IF(H69="Autos",[3]LISTAS!$B$32,IF(H69="Coach",[3]LISTAS!$B$33,IF(H69="Deporte",[3]LISTAS!$B$34,IF(H69="Deporte Extremo",[3]LISTAS!$B$35,IF(H69="Espectáculos",[3]LISTAS!$B$36,IF(H69="Moda",[3]LISTAS!$B$37,IF(H69="Filosofía de Vida",[3]LISTAS!$B$38,IF(H69="Futbol",[3]LISTAS!$B$39,IF(H69="Mommy",[3]LISTAS!$B$40,IF(H69="Skateboard",[3]LISTAS!$B$41,IF(H69="Viajes",[3]LISTAS!$B$42,0)))))))))))))))))))))))))</f>
        <v>15.033300000000001</v>
      </c>
      <c r="AA69" s="88">
        <f t="shared" si="16"/>
        <v>14.1234288275</v>
      </c>
      <c r="AB69" s="88">
        <f t="shared" si="17"/>
        <v>15.49111531</v>
      </c>
      <c r="AC69" s="74">
        <f t="shared" si="15"/>
        <v>15.49111531</v>
      </c>
      <c r="AD69" s="74">
        <f t="shared" si="18"/>
        <v>16.537930620000001</v>
      </c>
      <c r="AE69" s="75">
        <f>IF(AND(AC69&gt;=[1]LISTAS!$E$30,AC69&lt;=[1]LISTAS!$F$30),[1]LISTAS!$G$30,IF(AND(AC69&gt;=[1]LISTAS!$E$29,AC69&lt;=[1]LISTAS!$F$29),[1]LISTAS!$G$29,IF(AND(AC69&gt;=[1]LISTAS!$E$28,AC69&lt;=[1]LISTAS!$F$28),[1]LISTAS!$G$28,IF(AND(AC69&gt;=[1]LISTAS!$E$27,AC69&lt;=[1]LISTAS!$F$27),[1]LISTAS!$G$27,IF(AND(AC69&gt;=[1]LISTAS!$E$26,AC69&lt;=[1]LISTAS!$F$26),[1]LISTAS!$G$26,0)))))</f>
        <v>0.9</v>
      </c>
      <c r="AF69" s="75" t="s">
        <v>127</v>
      </c>
      <c r="AG69" s="95">
        <f>IF(AND(W69&gt;=[3]LISTAS!$E$30,W69&lt;=[3]LISTAS!$F$30),[3]LISTAS!$G$30,IF(AND(W69&gt;=[3]LISTAS!$E$29,W69&lt;=[3]LISTAS!$F$29),[3]LISTAS!$G$29,IF(AND(W69&gt;=[3]LISTAS!$E$28,W69&lt;=[3]LISTAS!$F$28),[3]LISTAS!$G$28,IF(AND(W69&gt;=[3]LISTAS!$E$27,W69&lt;=[3]LISTAS!$F$27),[3]LISTAS!$G$27,IF(AND(W69&gt;=[3]LISTAS!$E$26,W69&lt;=[3]LISTAS!$F$26),[3]LISTAS!$G$26,0)))))</f>
        <v>0.9</v>
      </c>
      <c r="AH69" s="95" t="str">
        <f>IF(AND(W69&gt;=[3]LISTAS!$E$30,W69&lt;=[3]LISTAS!$F$30),[3]LISTAS!$D$30,IF(AND(W69&gt;=[3]LISTAS!$E$29,W69&lt;=[3]LISTAS!$F$29),[3]LISTAS!$D$29,IF(AND(W69&gt;=[3]LISTAS!$E$28,W69&lt;=[3]LISTAS!$F$28),[3]LISTAS!$D$28,IF(AND(W69&gt;=[3]LISTAS!$E$27,W69&lt;=[3]LISTAS!$F$27),[3]LISTAS!$D$27,IF(AND(W69&gt;=[3]LISTAS!$E$26,W69&lt;=[3]LISTAS!$F$26),[3]LISTAS!$D$26,0)))))</f>
        <v>B</v>
      </c>
      <c r="AI69" s="76" t="s">
        <v>108</v>
      </c>
      <c r="AJ69" s="76">
        <f>IF(AND(AD69&gt;=[1]LISTAS!$E$30,AD69&lt;=[1]LISTAS!$F$30),[1]LISTAS!$G$30,IF(AND(AD69&gt;=[1]LISTAS!$E$29,AD69&lt;=[1]LISTAS!$F$29),[1]LISTAS!$G$29,IF(AND(AD69&gt;=[1]LISTAS!$E$28,AD69&lt;=[1]LISTAS!$F$28),[1]LISTAS!$G$28,IF(AND(AD69&gt;=[1]LISTAS!$E$27,AD69&lt;=[1]LISTAS!$F$27),[1]LISTAS!$G$27,IF(AND(AD69&gt;=[1]LISTAS!$E$26,AD69&lt;=[1]LISTAS!$F$26),[1]LISTAS!$G$26,0)))))</f>
        <v>0.95</v>
      </c>
      <c r="AK69" s="76" t="str">
        <f>IF(AND(AD69&gt;=[1]LISTAS!$E$30,AD69&lt;=[1]LISTAS!$F$30),[1]LISTAS!$D$30,IF(AND(AD69&gt;=[1]LISTAS!$E$29,AD69&lt;=[1]LISTAS!$F$29),[1]LISTAS!$D$29,IF(AND(AD69&gt;=[1]LISTAS!$E$28,AD69&lt;=[1]LISTAS!$F$28),[1]LISTAS!$D$28,IF(AND(AD69&gt;=[1]LISTAS!$E$27,AD69&lt;=[1]LISTAS!$F$27),[1]LISTAS!$D$27,IF(AND(AD69&gt;=[1]LISTAS!$E$26,AD69&lt;=[1]LISTAS!$F$26),[1]LISTAS!$D$26,0)))))</f>
        <v>A</v>
      </c>
      <c r="AL69" s="77" t="str">
        <f t="shared" ref="AL69:AL70" si="22">IF(AI69=AK69,"SE MANTUVO","ACTUALIZAR")</f>
        <v>SE MANTUVO</v>
      </c>
      <c r="AM69" s="78" t="s">
        <v>211</v>
      </c>
      <c r="AN69" s="78"/>
      <c r="AO69" s="79">
        <v>0.97</v>
      </c>
      <c r="AP69" s="79">
        <v>0.94</v>
      </c>
    </row>
    <row r="70" spans="1:42">
      <c r="A70" s="87" t="s">
        <v>253</v>
      </c>
      <c r="B70" s="88" t="s">
        <v>209</v>
      </c>
      <c r="C70" s="89" t="s">
        <v>297</v>
      </c>
      <c r="D70" s="90">
        <v>6555</v>
      </c>
      <c r="E70" s="91">
        <v>9.4999999999999998E-3</v>
      </c>
      <c r="F70" s="88" t="s">
        <v>169</v>
      </c>
      <c r="G70" s="88" t="s">
        <v>142</v>
      </c>
      <c r="H70" s="88"/>
      <c r="I70" s="65">
        <v>0</v>
      </c>
      <c r="J70" s="68">
        <v>-1.3394699999999999E-3</v>
      </c>
      <c r="K70" s="101">
        <v>0</v>
      </c>
      <c r="L70" s="66">
        <v>-1.93801E-3</v>
      </c>
      <c r="M70" s="96">
        <v>4</v>
      </c>
      <c r="N70" s="68">
        <v>0.47053399000000001</v>
      </c>
      <c r="O70" s="92">
        <v>3</v>
      </c>
      <c r="P70" s="66">
        <v>0.37836420999999998</v>
      </c>
      <c r="Q70" s="101">
        <v>0</v>
      </c>
      <c r="R70" s="68">
        <v>-0.15358979</v>
      </c>
      <c r="S70" s="71">
        <f t="shared" si="19"/>
        <v>7.6920309300000005</v>
      </c>
      <c r="T70" s="71">
        <v>0.69203093000000004</v>
      </c>
      <c r="U70" s="88">
        <f>SUM(I70:R70)</f>
        <v>7.6920309300000005</v>
      </c>
      <c r="V70" s="71">
        <f t="shared" si="20"/>
        <v>12.094469070000001</v>
      </c>
      <c r="W70" s="88">
        <f>IF(F70="Actor",[3]LISTAS!$B$51,IF(F70="Actriz",[3]LISTAS!$B$52,IF(F70="Alpha Partner",[3]LISTAS!$B$53,IF(F70="Blogger",[3]LISTAS!$B$54,IF(F70="Conductor",[3]LISTAS!$B$55,IF(F70="Fotógrafo",[3]LISTAS!$B$56,IF(F70="Futbolista",[3]LISTAS!$B$57,IF(F70="Influencer",[3]LISTAS!$B$58,IF(F70="Locutor",[3]LISTAS!$B$59,IF(F70="Modelo",[3]LISTAS!$B$60,IF(F70="Músico",[3]LISTAS!$B$61,IF(F70="Periodista",[3]LISTAS!$B$62,IF(F70="Youtuber",[3]LISTAS!$B$63,0)))))))))))))</f>
        <v>12.7865</v>
      </c>
      <c r="X70" s="74">
        <f t="shared" si="21"/>
        <v>13.47853093</v>
      </c>
      <c r="Y70" s="88">
        <f>IF(G70="Actor",[3]LISTAS!$B$18,IF(G70="Conductor de TV",[3]LISTAS!$B$19,IF(G70="Deportista",[3]LISTAS!$B$20,IF(G70="Estilo de Vida",[3]LISTAS!$B$21,IF(G70="Fitness",[3]LISTAS!$B$22,IF(G70="Fotógrafo",[3]LISTAS!$B$23,IF(G70="Futbolista",[3]LISTAS!$B$24,IF(G70="Gamer",[3]LISTAS!$B$25,IF(G70="Locutor",[3]LISTAS!$B$26,IF(G70="Mascota",[3]LISTAS!$B$27,IF(G70="Música",[3]LISTAS!$B$28,IF(G70="Periodista",[3]LISTAS!$B$29,IF(G70="Runner",[3]LISTAS!$B$30,IF(G70="Tecnología",[3]LISTAS!$B$31,IF(G70="Autos",[3]LISTAS!$B$32,IF(G70="Coach",[3]LISTAS!$B$33,IF(G70="Deporte",[3]LISTAS!$B$34,IF(G70="Deporte Extremo",[3]LISTAS!$B$35,IF(G70="Espectáculos",[3]LISTAS!$B$36,IF(G70="Moda",[3]LISTAS!$B$37,IF(G70="Filosofía de Vida",[3]LISTAS!$B$38,IF(G70="Futbol",[3]LISTAS!$B$39,IF(G70="Mommy",[3]LISTAS!$B$40,IF(G70="Skateboard",[3]LISTAS!$B$41,IF(G70="Viajes",[3]LISTAS!$B$42,0)))))))))))))))))))))))))</f>
        <v>18.344442999999998</v>
      </c>
      <c r="Z70" s="94">
        <f>IF(H70="Actor",[3]LISTAS!$B$18,IF(H70="Conductor de TV",[3]LISTAS!$B$19,IF(H70="Deportista",[3]LISTAS!$B$20,IF(H70="Estilo de Vida",[3]LISTAS!$B$21,IF(H70="Fitness",[3]LISTAS!$B$22,IF(H70="Fotógrafo",[3]LISTAS!$B$23,IF(H70="Futbolista",[3]LISTAS!$B$24,IF(H70="Gamer",[3]LISTAS!$B$25,IF(H70="Locutor",[3]LISTAS!$B$26,IF(H70="Mascota",[3]LISTAS!$B$27,IF(H70="Música",[3]LISTAS!$B$28,IF(H70="Periodista",[3]LISTAS!$B$29,IF(H70="Runner",[3]LISTAS!$B$30,IF(H70="Tecnología",[3]LISTAS!$B$31,IF(H70="Autos",[3]LISTAS!$B$32,IF(H70="Coach",[3]LISTAS!$B$33,IF(H70="Deporte",[3]LISTAS!$B$34,IF(H70="Deporte Extremo",[3]LISTAS!$B$35,IF(H70="Espectáculos",[3]LISTAS!$B$36,IF(H70="Moda",[3]LISTAS!$B$37,IF(H70="Filosofía de Vida",[3]LISTAS!$B$38,IF(H70="Futbol",[3]LISTAS!$B$39,IF(H70="Mommy",[3]LISTAS!$B$40,IF(H70="Skateboard",[3]LISTAS!$B$41,IF(H70="Viajes",[3]LISTAS!$B$42,0)))))))))))))))))))))))))</f>
        <v>0</v>
      </c>
      <c r="AA70" s="88">
        <f t="shared" si="16"/>
        <v>11.1523684825</v>
      </c>
      <c r="AB70" s="88">
        <f t="shared" si="17"/>
        <v>18.344442999999998</v>
      </c>
      <c r="AC70" s="74">
        <f t="shared" si="15"/>
        <v>13.47853093</v>
      </c>
      <c r="AD70" s="74">
        <f t="shared" si="18"/>
        <v>14.170561859999999</v>
      </c>
      <c r="AE70" s="75">
        <f>IF(AND(AC70&gt;=[1]LISTAS!$E$30,AC70&lt;=[1]LISTAS!$F$30),[1]LISTAS!$G$30,IF(AND(AC70&gt;=[1]LISTAS!$E$29,AC70&lt;=[1]LISTAS!$F$29),[1]LISTAS!$G$29,IF(AND(AC70&gt;=[1]LISTAS!$E$28,AC70&lt;=[1]LISTAS!$F$28),[1]LISTAS!$G$28,IF(AND(AC70&gt;=[1]LISTAS!$E$27,AC70&lt;=[1]LISTAS!$F$27),[1]LISTAS!$G$27,IF(AND(AC70&gt;=[1]LISTAS!$E$26,AC70&lt;=[1]LISTAS!$F$26),[1]LISTAS!$G$26,0)))))</f>
        <v>0.9</v>
      </c>
      <c r="AF70" s="75" t="s">
        <v>127</v>
      </c>
      <c r="AG70" s="95">
        <f>IF(AND(W70&gt;=[3]LISTAS!$E$30,W70&lt;=[3]LISTAS!$F$30),[3]LISTAS!$G$30,IF(AND(W70&gt;=[3]LISTAS!$E$29,W70&lt;=[3]LISTAS!$F$29),[3]LISTAS!$G$29,IF(AND(W70&gt;=[3]LISTAS!$E$28,W70&lt;=[3]LISTAS!$F$28),[3]LISTAS!$G$28,IF(AND(W70&gt;=[3]LISTAS!$E$27,W70&lt;=[3]LISTAS!$F$27),[3]LISTAS!$G$27,IF(AND(W70&gt;=[3]LISTAS!$E$26,W70&lt;=[3]LISTAS!$F$26),[3]LISTAS!$G$26,0)))))</f>
        <v>0.9</v>
      </c>
      <c r="AH70" s="95" t="str">
        <f>IF(AND(W70&gt;=[3]LISTAS!$E$30,W70&lt;=[3]LISTAS!$F$30),[3]LISTAS!$D$30,IF(AND(W70&gt;=[3]LISTAS!$E$29,W70&lt;=[3]LISTAS!$F$29),[3]LISTAS!$D$29,IF(AND(W70&gt;=[3]LISTAS!$E$28,W70&lt;=[3]LISTAS!$F$28),[3]LISTAS!$D$28,IF(AND(W70&gt;=[3]LISTAS!$E$27,W70&lt;=[3]LISTAS!$F$27),[3]LISTAS!$D$27,IF(AND(W70&gt;=[3]LISTAS!$E$26,W70&lt;=[3]LISTAS!$F$26),[3]LISTAS!$D$26,0)))))</f>
        <v>B</v>
      </c>
      <c r="AI70" s="76" t="s">
        <v>127</v>
      </c>
      <c r="AJ70" s="76">
        <f>IF(AND(AD70&gt;=[1]LISTAS!$E$30,AD70&lt;=[1]LISTAS!$F$30),[1]LISTAS!$G$30,IF(AND(AD70&gt;=[1]LISTAS!$E$29,AD70&lt;=[1]LISTAS!$F$29),[1]LISTAS!$G$29,IF(AND(AD70&gt;=[1]LISTAS!$E$28,AD70&lt;=[1]LISTAS!$F$28),[1]LISTAS!$G$28,IF(AND(AD70&gt;=[1]LISTAS!$E$27,AD70&lt;=[1]LISTAS!$F$27),[1]LISTAS!$G$27,IF(AND(AD70&gt;=[1]LISTAS!$E$26,AD70&lt;=[1]LISTAS!$F$26),[1]LISTAS!$G$26,0)))))</f>
        <v>0.9</v>
      </c>
      <c r="AK70" s="76" t="str">
        <f>IF(AND(AD70&gt;=[1]LISTAS!$E$30,AD70&lt;=[1]LISTAS!$F$30),[1]LISTAS!$D$30,IF(AND(AD70&gt;=[1]LISTAS!$E$29,AD70&lt;=[1]LISTAS!$F$29),[1]LISTAS!$D$29,IF(AND(AD70&gt;=[1]LISTAS!$E$28,AD70&lt;=[1]LISTAS!$F$28),[1]LISTAS!$D$28,IF(AND(AD70&gt;=[1]LISTAS!$E$27,AD70&lt;=[1]LISTAS!$F$27),[1]LISTAS!$D$27,IF(AND(AD70&gt;=[1]LISTAS!$E$26,AD70&lt;=[1]LISTAS!$F$26),[1]LISTAS!$D$26,0)))))</f>
        <v>B</v>
      </c>
      <c r="AL70" s="77" t="str">
        <f t="shared" si="22"/>
        <v>SE MANTUVO</v>
      </c>
      <c r="AM70" s="78" t="s">
        <v>211</v>
      </c>
      <c r="AN70" s="78"/>
      <c r="AO70" s="79">
        <v>0.97</v>
      </c>
      <c r="AP70" s="79">
        <v>0.94</v>
      </c>
    </row>
    <row r="71" spans="1:42">
      <c r="A71" s="87" t="s">
        <v>253</v>
      </c>
      <c r="B71" s="88" t="s">
        <v>209</v>
      </c>
      <c r="C71" s="89" t="s">
        <v>298</v>
      </c>
      <c r="D71" s="90">
        <v>2153</v>
      </c>
      <c r="E71" s="91">
        <v>8.09E-2</v>
      </c>
      <c r="F71" s="88" t="s">
        <v>169</v>
      </c>
      <c r="G71" s="88" t="s">
        <v>231</v>
      </c>
      <c r="H71" s="88" t="s">
        <v>154</v>
      </c>
      <c r="I71" s="65">
        <v>0</v>
      </c>
      <c r="J71" s="68">
        <v>1.8136000000000001E-4</v>
      </c>
      <c r="K71" s="93">
        <v>2</v>
      </c>
      <c r="L71" s="66">
        <v>0.33849240000000003</v>
      </c>
      <c r="M71" s="92">
        <v>3</v>
      </c>
      <c r="N71" s="68">
        <v>0.40098039000000002</v>
      </c>
      <c r="O71" s="92">
        <v>3</v>
      </c>
      <c r="P71" s="66">
        <v>0.41837456000000001</v>
      </c>
      <c r="Q71" s="101">
        <v>0</v>
      </c>
      <c r="R71" s="68">
        <v>0.21518135999999999</v>
      </c>
      <c r="S71" s="71">
        <f t="shared" si="19"/>
        <v>9.3732100700000007</v>
      </c>
      <c r="T71" s="71">
        <v>1.3732100699999998</v>
      </c>
      <c r="U71" s="88">
        <f>SUM(I71:R71)</f>
        <v>9.3732100700000007</v>
      </c>
      <c r="V71" s="71">
        <f t="shared" si="20"/>
        <v>11.413289930000001</v>
      </c>
      <c r="W71" s="88">
        <f>IF(F71="Actor",[3]LISTAS!$B$51,IF(F71="Actriz",[3]LISTAS!$B$52,IF(F71="Alpha Partner",[3]LISTAS!$B$53,IF(F71="Blogger",[3]LISTAS!$B$54,IF(F71="Conductor",[3]LISTAS!$B$55,IF(F71="Fotógrafo",[3]LISTAS!$B$56,IF(F71="Futbolista",[3]LISTAS!$B$57,IF(F71="Influencer",[3]LISTAS!$B$58,IF(F71="Locutor",[3]LISTAS!$B$59,IF(F71="Modelo",[3]LISTAS!$B$60,IF(F71="Músico",[3]LISTAS!$B$61,IF(F71="Periodista",[3]LISTAS!$B$62,IF(F71="Youtuber",[3]LISTAS!$B$63,0)))))))))))))</f>
        <v>12.7865</v>
      </c>
      <c r="X71" s="74">
        <f t="shared" si="21"/>
        <v>14.159710069999999</v>
      </c>
      <c r="Y71" s="88">
        <f>IF(G71="Actor",[3]LISTAS!$B$18,IF(G71="Conductor de TV",[3]LISTAS!$B$19,IF(G71="Deportista",[3]LISTAS!$B$20,IF(G71="Estilo de Vida",[3]LISTAS!$B$21,IF(G71="Fitness",[3]LISTAS!$B$22,IF(G71="Fotógrafo",[3]LISTAS!$B$23,IF(G71="Futbolista",[3]LISTAS!$B$24,IF(G71="Gamer",[3]LISTAS!$B$25,IF(G71="Locutor",[3]LISTAS!$B$26,IF(G71="Mascota",[3]LISTAS!$B$27,IF(G71="Música",[3]LISTAS!$B$28,IF(G71="Periodista",[3]LISTAS!$B$29,IF(G71="Runner",[3]LISTAS!$B$30,IF(G71="Tecnología",[3]LISTAS!$B$31,IF(G71="Autos",[3]LISTAS!$B$32,IF(G71="Coach",[3]LISTAS!$B$33,IF(G71="Deporte",[3]LISTAS!$B$34,IF(G71="Deporte Extremo",[3]LISTAS!$B$35,IF(G71="Espectáculos",[3]LISTAS!$B$36,IF(G71="Moda",[3]LISTAS!$B$37,IF(G71="Filosofía de Vida",[3]LISTAS!$B$38,IF(G71="Futbol",[3]LISTAS!$B$39,IF(G71="Mommy",[3]LISTAS!$B$40,IF(G71="Skateboard",[3]LISTAS!$B$41,IF(G71="Viajes",[3]LISTAS!$B$42,0)))))))))))))))))))))))))</f>
        <v>18.002144999999999</v>
      </c>
      <c r="Z71" s="88">
        <f>IF(H71="Actor",[3]LISTAS!$B$18,IF(H71="Conductor de TV",[3]LISTAS!$B$19,IF(H71="Deportista",[3]LISTAS!$B$20,IF(H71="Estilo de Vida",[3]LISTAS!$B$21,IF(H71="Fitness",[3]LISTAS!$B$22,IF(H71="Fotógrafo",[3]LISTAS!$B$23,IF(H71="Futbolista",[3]LISTAS!$B$24,IF(H71="Gamer",[3]LISTAS!$B$25,IF(H71="Locutor",[3]LISTAS!$B$26,IF(H71="Mascota",[3]LISTAS!$B$27,IF(H71="Música",[3]LISTAS!$B$28,IF(H71="Periodista",[3]LISTAS!$B$29,IF(H71="Runner",[3]LISTAS!$B$30,IF(H71="Tecnología",[3]LISTAS!$B$31,IF(H71="Autos",[3]LISTAS!$B$32,IF(H71="Coach",[3]LISTAS!$B$33,IF(H71="Deporte",[3]LISTAS!$B$34,IF(H71="Deporte Extremo",[3]LISTAS!$B$35,IF(H71="Espectáculos",[3]LISTAS!$B$36,IF(H71="Moda",[3]LISTAS!$B$37,IF(H71="Filosofía de Vida",[3]LISTAS!$B$38,IF(H71="Futbol",[3]LISTAS!$B$39,IF(H71="Mommy",[3]LISTAS!$B$40,IF(H71="Skateboard",[3]LISTAS!$B$41,IF(H71="Viajes",[3]LISTAS!$B$42,0)))))))))))))))))))))))))</f>
        <v>15.033300000000001</v>
      </c>
      <c r="AA71" s="88">
        <f t="shared" si="16"/>
        <v>14.995413767500001</v>
      </c>
      <c r="AB71" s="88">
        <f t="shared" si="17"/>
        <v>18.002144999999999</v>
      </c>
      <c r="AC71" s="74">
        <f t="shared" si="15"/>
        <v>14.159710069999999</v>
      </c>
      <c r="AD71" s="74">
        <f t="shared" si="18"/>
        <v>15.532920139999998</v>
      </c>
      <c r="AE71" s="75">
        <f>IF(AND(AC71&gt;=[1]LISTAS!$E$30,AC71&lt;=[1]LISTAS!$F$30),[1]LISTAS!$G$30,IF(AND(AC71&gt;=[1]LISTAS!$E$29,AC71&lt;=[1]LISTAS!$F$29),[1]LISTAS!$G$29,IF(AND(AC71&gt;=[1]LISTAS!$E$28,AC71&lt;=[1]LISTAS!$F$28),[1]LISTAS!$G$28,IF(AND(AC71&gt;=[1]LISTAS!$E$27,AC71&lt;=[1]LISTAS!$F$27),[1]LISTAS!$G$27,IF(AND(AC71&gt;=[1]LISTAS!$E$26,AC71&lt;=[1]LISTAS!$F$26),[1]LISTAS!$G$26,0)))))</f>
        <v>0.9</v>
      </c>
      <c r="AF71" s="75" t="s">
        <v>127</v>
      </c>
      <c r="AG71" s="95">
        <f>IF(AND(W71&gt;=[3]LISTAS!$E$30,W71&lt;=[3]LISTAS!$F$30),[3]LISTAS!$G$30,IF(AND(W71&gt;=[3]LISTAS!$E$29,W71&lt;=[3]LISTAS!$F$29),[3]LISTAS!$G$29,IF(AND(W71&gt;=[3]LISTAS!$E$28,W71&lt;=[3]LISTAS!$F$28),[3]LISTAS!$G$28,IF(AND(W71&gt;=[3]LISTAS!$E$27,W71&lt;=[3]LISTAS!$F$27),[3]LISTAS!$G$27,IF(AND(W71&gt;=[3]LISTAS!$E$26,W71&lt;=[3]LISTAS!$F$26),[3]LISTAS!$G$26,0)))))</f>
        <v>0.9</v>
      </c>
      <c r="AH71" s="95" t="str">
        <f>IF(AND(W71&gt;=[3]LISTAS!$E$30,W71&lt;=[3]LISTAS!$F$30),[3]LISTAS!$D$30,IF(AND(W71&gt;=[3]LISTAS!$E$29,W71&lt;=[3]LISTAS!$F$29),[3]LISTAS!$D$29,IF(AND(W71&gt;=[3]LISTAS!$E$28,W71&lt;=[3]LISTAS!$F$28),[3]LISTAS!$D$28,IF(AND(W71&gt;=[3]LISTAS!$E$27,W71&lt;=[3]LISTAS!$F$27),[3]LISTAS!$D$27,IF(AND(W71&gt;=[3]LISTAS!$E$26,W71&lt;=[3]LISTAS!$F$26),[3]LISTAS!$D$26,0)))))</f>
        <v>B</v>
      </c>
      <c r="AI71" s="76" t="s">
        <v>108</v>
      </c>
      <c r="AJ71" s="76">
        <f>IF(AND(AD71&gt;=[1]LISTAS!$E$30,AD71&lt;=[1]LISTAS!$F$30),[1]LISTAS!$G$30,IF(AND(AD71&gt;=[1]LISTAS!$E$29,AD71&lt;=[1]LISTAS!$F$29),[1]LISTAS!$G$29,IF(AND(AD71&gt;=[1]LISTAS!$E$28,AD71&lt;=[1]LISTAS!$F$28),[1]LISTAS!$G$28,IF(AND(AD71&gt;=[1]LISTAS!$E$27,AD71&lt;=[1]LISTAS!$F$27),[1]LISTAS!$G$27,IF(AND(AD71&gt;=[1]LISTAS!$E$26,AD71&lt;=[1]LISTAS!$F$26),[1]LISTAS!$G$26,0)))))</f>
        <v>0.9</v>
      </c>
      <c r="AK71" s="76" t="str">
        <f>IF(AND(AD71&gt;=[1]LISTAS!$E$30,AD71&lt;=[1]LISTAS!$F$30),[1]LISTAS!$D$30,IF(AND(AD71&gt;=[1]LISTAS!$E$29,AD71&lt;=[1]LISTAS!$F$29),[1]LISTAS!$D$29,IF(AND(AD71&gt;=[1]LISTAS!$E$28,AD71&lt;=[1]LISTAS!$F$28),[1]LISTAS!$D$28,IF(AND(AD71&gt;=[1]LISTAS!$E$27,AD71&lt;=[1]LISTAS!$F$27),[1]LISTAS!$D$27,IF(AND(AD71&gt;=[1]LISTAS!$E$26,AD71&lt;=[1]LISTAS!$F$26),[1]LISTAS!$D$26,0)))))</f>
        <v>B</v>
      </c>
      <c r="AL71" s="80" t="s">
        <v>213</v>
      </c>
      <c r="AM71" s="78" t="s">
        <v>211</v>
      </c>
      <c r="AN71" s="78"/>
      <c r="AO71" s="79">
        <v>0.97</v>
      </c>
      <c r="AP71" s="79">
        <v>0.94</v>
      </c>
    </row>
    <row r="72" spans="1:42">
      <c r="A72" s="87" t="s">
        <v>253</v>
      </c>
      <c r="B72" s="88" t="s">
        <v>209</v>
      </c>
      <c r="C72" s="89" t="s">
        <v>299</v>
      </c>
      <c r="D72" s="90">
        <v>3842</v>
      </c>
      <c r="E72" s="91">
        <v>5.0799999999999998E-2</v>
      </c>
      <c r="F72" s="88" t="s">
        <v>169</v>
      </c>
      <c r="G72" s="88" t="s">
        <v>231</v>
      </c>
      <c r="H72" s="88" t="s">
        <v>154</v>
      </c>
      <c r="I72" s="65">
        <v>0</v>
      </c>
      <c r="J72" s="68">
        <v>1.3706090000000001E-2</v>
      </c>
      <c r="K72" s="93">
        <v>2</v>
      </c>
      <c r="L72" s="66">
        <v>0.37462972999999999</v>
      </c>
      <c r="M72" s="92">
        <v>3</v>
      </c>
      <c r="N72" s="68">
        <v>0.41014901999999998</v>
      </c>
      <c r="O72" s="92">
        <v>3</v>
      </c>
      <c r="P72" s="66">
        <v>0.39827321999999998</v>
      </c>
      <c r="Q72" s="101">
        <v>0</v>
      </c>
      <c r="R72" s="68">
        <v>0.19987843</v>
      </c>
      <c r="S72" s="71">
        <f t="shared" si="19"/>
        <v>9.3966364900000006</v>
      </c>
      <c r="T72" s="71">
        <v>1.3966364900000001</v>
      </c>
      <c r="U72" s="88">
        <f>SUM(I72:R72)</f>
        <v>9.3966364900000006</v>
      </c>
      <c r="V72" s="71">
        <f t="shared" si="20"/>
        <v>11.38986351</v>
      </c>
      <c r="W72" s="88">
        <f>IF(F72="Actor",[3]LISTAS!$B$51,IF(F72="Actriz",[3]LISTAS!$B$52,IF(F72="Alpha Partner",[3]LISTAS!$B$53,IF(F72="Blogger",[3]LISTAS!$B$54,IF(F72="Conductor",[3]LISTAS!$B$55,IF(F72="Fotógrafo",[3]LISTAS!$B$56,IF(F72="Futbolista",[3]LISTAS!$B$57,IF(F72="Influencer",[3]LISTAS!$B$58,IF(F72="Locutor",[3]LISTAS!$B$59,IF(F72="Modelo",[3]LISTAS!$B$60,IF(F72="Músico",[3]LISTAS!$B$61,IF(F72="Periodista",[3]LISTAS!$B$62,IF(F72="Youtuber",[3]LISTAS!$B$63,0)))))))))))))</f>
        <v>12.7865</v>
      </c>
      <c r="X72" s="74">
        <f t="shared" si="21"/>
        <v>14.183136490000001</v>
      </c>
      <c r="Y72" s="88">
        <f>IF(G72="Actor",[3]LISTAS!$B$18,IF(G72="Conductor de TV",[3]LISTAS!$B$19,IF(G72="Deportista",[3]LISTAS!$B$20,IF(G72="Estilo de Vida",[3]LISTAS!$B$21,IF(G72="Fitness",[3]LISTAS!$B$22,IF(G72="Fotógrafo",[3]LISTAS!$B$23,IF(G72="Futbolista",[3]LISTAS!$B$24,IF(G72="Gamer",[3]LISTAS!$B$25,IF(G72="Locutor",[3]LISTAS!$B$26,IF(G72="Mascota",[3]LISTAS!$B$27,IF(G72="Música",[3]LISTAS!$B$28,IF(G72="Periodista",[3]LISTAS!$B$29,IF(G72="Runner",[3]LISTAS!$B$30,IF(G72="Tecnología",[3]LISTAS!$B$31,IF(G72="Autos",[3]LISTAS!$B$32,IF(G72="Coach",[3]LISTAS!$B$33,IF(G72="Deporte",[3]LISTAS!$B$34,IF(G72="Deporte Extremo",[3]LISTAS!$B$35,IF(G72="Espectáculos",[3]LISTAS!$B$36,IF(G72="Moda",[3]LISTAS!$B$37,IF(G72="Filosofía de Vida",[3]LISTAS!$B$38,IF(G72="Futbol",[3]LISTAS!$B$39,IF(G72="Mommy",[3]LISTAS!$B$40,IF(G72="Skateboard",[3]LISTAS!$B$41,IF(G72="Viajes",[3]LISTAS!$B$42,0)))))))))))))))))))))))))</f>
        <v>18.002144999999999</v>
      </c>
      <c r="Z72" s="88">
        <f>IF(H72="Actor",[3]LISTAS!$B$18,IF(H72="Conductor de TV",[3]LISTAS!$B$19,IF(H72="Deportista",[3]LISTAS!$B$20,IF(H72="Estilo de Vida",[3]LISTAS!$B$21,IF(H72="Fitness",[3]LISTAS!$B$22,IF(H72="Fotógrafo",[3]LISTAS!$B$23,IF(H72="Futbolista",[3]LISTAS!$B$24,IF(H72="Gamer",[3]LISTAS!$B$25,IF(H72="Locutor",[3]LISTAS!$B$26,IF(H72="Mascota",[3]LISTAS!$B$27,IF(H72="Música",[3]LISTAS!$B$28,IF(H72="Periodista",[3]LISTAS!$B$29,IF(H72="Runner",[3]LISTAS!$B$30,IF(H72="Tecnología",[3]LISTAS!$B$31,IF(H72="Autos",[3]LISTAS!$B$32,IF(H72="Coach",[3]LISTAS!$B$33,IF(H72="Deporte",[3]LISTAS!$B$34,IF(H72="Deporte Extremo",[3]LISTAS!$B$35,IF(H72="Espectáculos",[3]LISTAS!$B$36,IF(H72="Moda",[3]LISTAS!$B$37,IF(H72="Filosofía de Vida",[3]LISTAS!$B$38,IF(H72="Futbol",[3]LISTAS!$B$39,IF(H72="Mommy",[3]LISTAS!$B$40,IF(H72="Skateboard",[3]LISTAS!$B$41,IF(H72="Viajes",[3]LISTAS!$B$42,0)))))))))))))))))))))))))</f>
        <v>15.033300000000001</v>
      </c>
      <c r="AA72" s="88">
        <f t="shared" si="16"/>
        <v>15.001270372499999</v>
      </c>
      <c r="AB72" s="88">
        <f t="shared" si="17"/>
        <v>18.002144999999999</v>
      </c>
      <c r="AC72" s="74">
        <f t="shared" si="15"/>
        <v>14.183136490000001</v>
      </c>
      <c r="AD72" s="74">
        <f t="shared" si="18"/>
        <v>15.579772980000001</v>
      </c>
      <c r="AE72" s="75">
        <f>IF(AND(AC72&gt;=[1]LISTAS!$E$30,AC72&lt;=[1]LISTAS!$F$30),[1]LISTAS!$G$30,IF(AND(AC72&gt;=[1]LISTAS!$E$29,AC72&lt;=[1]LISTAS!$F$29),[1]LISTAS!$G$29,IF(AND(AC72&gt;=[1]LISTAS!$E$28,AC72&lt;=[1]LISTAS!$F$28),[1]LISTAS!$G$28,IF(AND(AC72&gt;=[1]LISTAS!$E$27,AC72&lt;=[1]LISTAS!$F$27),[1]LISTAS!$G$27,IF(AND(AC72&gt;=[1]LISTAS!$E$26,AC72&lt;=[1]LISTAS!$F$26),[1]LISTAS!$G$26,0)))))</f>
        <v>0.9</v>
      </c>
      <c r="AF72" s="75" t="s">
        <v>127</v>
      </c>
      <c r="AG72" s="95">
        <f>IF(AND(W72&gt;=[3]LISTAS!$E$30,W72&lt;=[3]LISTAS!$F$30),[3]LISTAS!$G$30,IF(AND(W72&gt;=[3]LISTAS!$E$29,W72&lt;=[3]LISTAS!$F$29),[3]LISTAS!$G$29,IF(AND(W72&gt;=[3]LISTAS!$E$28,W72&lt;=[3]LISTAS!$F$28),[3]LISTAS!$G$28,IF(AND(W72&gt;=[3]LISTAS!$E$27,W72&lt;=[3]LISTAS!$F$27),[3]LISTAS!$G$27,IF(AND(W72&gt;=[3]LISTAS!$E$26,W72&lt;=[3]LISTAS!$F$26),[3]LISTAS!$G$26,0)))))</f>
        <v>0.9</v>
      </c>
      <c r="AH72" s="95" t="str">
        <f>IF(AND(W72&gt;=[3]LISTAS!$E$30,W72&lt;=[3]LISTAS!$F$30),[3]LISTAS!$D$30,IF(AND(W72&gt;=[3]LISTAS!$E$29,W72&lt;=[3]LISTAS!$F$29),[3]LISTAS!$D$29,IF(AND(W72&gt;=[3]LISTAS!$E$28,W72&lt;=[3]LISTAS!$F$28),[3]LISTAS!$D$28,IF(AND(W72&gt;=[3]LISTAS!$E$27,W72&lt;=[3]LISTAS!$F$27),[3]LISTAS!$D$27,IF(AND(W72&gt;=[3]LISTAS!$E$26,W72&lt;=[3]LISTAS!$F$26),[3]LISTAS!$D$26,0)))))</f>
        <v>B</v>
      </c>
      <c r="AI72" s="76" t="s">
        <v>108</v>
      </c>
      <c r="AJ72" s="76">
        <f>IF(AND(AD72&gt;=[1]LISTAS!$E$30,AD72&lt;=[1]LISTAS!$F$30),[1]LISTAS!$G$30,IF(AND(AD72&gt;=[1]LISTAS!$E$29,AD72&lt;=[1]LISTAS!$F$29),[1]LISTAS!$G$29,IF(AND(AD72&gt;=[1]LISTAS!$E$28,AD72&lt;=[1]LISTAS!$F$28),[1]LISTAS!$G$28,IF(AND(AD72&gt;=[1]LISTAS!$E$27,AD72&lt;=[1]LISTAS!$F$27),[1]LISTAS!$G$27,IF(AND(AD72&gt;=[1]LISTAS!$E$26,AD72&lt;=[1]LISTAS!$F$26),[1]LISTAS!$G$26,0)))))</f>
        <v>0.9</v>
      </c>
      <c r="AK72" s="76" t="str">
        <f>IF(AND(AD72&gt;=[1]LISTAS!$E$30,AD72&lt;=[1]LISTAS!$F$30),[1]LISTAS!$D$30,IF(AND(AD72&gt;=[1]LISTAS!$E$29,AD72&lt;=[1]LISTAS!$F$29),[1]LISTAS!$D$29,IF(AND(AD72&gt;=[1]LISTAS!$E$28,AD72&lt;=[1]LISTAS!$F$28),[1]LISTAS!$D$28,IF(AND(AD72&gt;=[1]LISTAS!$E$27,AD72&lt;=[1]LISTAS!$F$27),[1]LISTAS!$D$27,IF(AND(AD72&gt;=[1]LISTAS!$E$26,AD72&lt;=[1]LISTAS!$F$26),[1]LISTAS!$D$26,0)))))</f>
        <v>B</v>
      </c>
      <c r="AL72" s="80" t="s">
        <v>213</v>
      </c>
      <c r="AM72" s="78" t="s">
        <v>211</v>
      </c>
      <c r="AN72" s="78"/>
      <c r="AO72" s="79">
        <v>0.97</v>
      </c>
      <c r="AP72" s="79">
        <v>0.94</v>
      </c>
    </row>
    <row r="73" spans="1:42">
      <c r="A73" s="87" t="s">
        <v>253</v>
      </c>
      <c r="B73" s="88" t="s">
        <v>209</v>
      </c>
      <c r="C73" s="89" t="s">
        <v>300</v>
      </c>
      <c r="D73" s="90">
        <v>33000</v>
      </c>
      <c r="E73" s="91">
        <v>2.5700000000000001E-2</v>
      </c>
      <c r="F73" s="102" t="s">
        <v>119</v>
      </c>
      <c r="G73" s="88" t="s">
        <v>151</v>
      </c>
      <c r="H73" s="88"/>
      <c r="I73" s="65">
        <v>0</v>
      </c>
      <c r="J73" s="68">
        <v>-0.12139203</v>
      </c>
      <c r="K73" s="100">
        <v>1</v>
      </c>
      <c r="L73" s="66">
        <v>0.24673971</v>
      </c>
      <c r="M73" s="96">
        <v>4</v>
      </c>
      <c r="N73" s="68">
        <v>0.39106744999999998</v>
      </c>
      <c r="O73" s="92">
        <v>3</v>
      </c>
      <c r="P73" s="66">
        <v>-1.9374E-4</v>
      </c>
      <c r="Q73" s="92">
        <v>3</v>
      </c>
      <c r="R73" s="68">
        <v>0.43852812000000002</v>
      </c>
      <c r="S73" s="71">
        <f t="shared" si="19"/>
        <v>11.954749510000001</v>
      </c>
      <c r="T73" s="71">
        <v>0.95474950999999986</v>
      </c>
      <c r="U73" s="88">
        <f>SUM(I73:Q73)</f>
        <v>11.51622139</v>
      </c>
      <c r="V73" s="71">
        <f t="shared" si="20"/>
        <v>-0.95474950999999986</v>
      </c>
      <c r="W73" s="88">
        <f>IF(F73="Actor",[3]LISTAS!$B$51,IF(F73="Actriz",[3]LISTAS!$B$52,IF(F73="Alpha Partner",[3]LISTAS!$B$53,IF(F73="Blogger",[3]LISTAS!$B$54,IF(F73="Conductor",[3]LISTAS!$B$55,IF(F73="Fotógrafo",[3]LISTAS!$B$56,IF(F73="Futbolista",[3]LISTAS!$B$57,IF(F73="Influencer",[3]LISTAS!$B$58,IF(F73="Locutor",[3]LISTAS!$B$59,IF(F73="Modelo",[3]LISTAS!$B$60,IF(F73="Músico",[3]LISTAS!$B$61,IF(F73="Periodista",[3]LISTAS!$B$62,IF(F73="Youtuber",[3]LISTAS!$B$63,0)))))))))))))</f>
        <v>0</v>
      </c>
      <c r="X73" s="74">
        <f t="shared" si="21"/>
        <v>0.95474950999999986</v>
      </c>
      <c r="Y73" s="88">
        <f>IF(G73="Actor",[3]LISTAS!$B$18,IF(G73="Conductor de TV",[3]LISTAS!$B$19,IF(G73="Deportista",[3]LISTAS!$B$20,IF(G73="Estilo de Vida",[3]LISTAS!$B$21,IF(G73="Fitness",[3]LISTAS!$B$22,IF(G73="Fotógrafo",[3]LISTAS!$B$23,IF(G73="Futbolista",[3]LISTAS!$B$24,IF(G73="Gamer",[3]LISTAS!$B$25,IF(G73="Locutor",[3]LISTAS!$B$26,IF(G73="Mascota",[3]LISTAS!$B$27,IF(G73="Música",[3]LISTAS!$B$28,IF(G73="Periodista",[3]LISTAS!$B$29,IF(G73="Runner",[3]LISTAS!$B$30,IF(G73="Tecnología",[3]LISTAS!$B$31,IF(G73="Autos",[3]LISTAS!$B$32,IF(G73="Coach",[3]LISTAS!$B$33,IF(G73="Deporte",[3]LISTAS!$B$34,IF(G73="Deporte Extremo",[3]LISTAS!$B$35,IF(G73="Espectáculos",[3]LISTAS!$B$36,IF(G73="Moda",[3]LISTAS!$B$37,IF(G73="Filosofía de Vida",[3]LISTAS!$B$38,IF(G73="Futbol",[3]LISTAS!$B$39,IF(G73="Mommy",[3]LISTAS!$B$40,IF(G73="Skateboard",[3]LISTAS!$B$41,IF(G73="Viajes",[3]LISTAS!$B$42,0)))))))))))))))))))))))))</f>
        <v>13</v>
      </c>
      <c r="Z73" s="94">
        <f>IF(H73="Actor",[3]LISTAS!$B$18,IF(H73="Conductor de TV",[3]LISTAS!$B$19,IF(H73="Deportista",[3]LISTAS!$B$20,IF(H73="Estilo de Vida",[3]LISTAS!$B$21,IF(H73="Fitness",[3]LISTAS!$B$22,IF(H73="Fotógrafo",[3]LISTAS!$B$23,IF(H73="Futbolista",[3]LISTAS!$B$24,IF(H73="Gamer",[3]LISTAS!$B$25,IF(H73="Locutor",[3]LISTAS!$B$26,IF(H73="Mascota",[3]LISTAS!$B$27,IF(H73="Música",[3]LISTAS!$B$28,IF(H73="Periodista",[3]LISTAS!$B$29,IF(H73="Runner",[3]LISTAS!$B$30,IF(H73="Tecnología",[3]LISTAS!$B$31,IF(H73="Autos",[3]LISTAS!$B$32,IF(H73="Coach",[3]LISTAS!$B$33,IF(H73="Deporte",[3]LISTAS!$B$34,IF(H73="Deporte Extremo",[3]LISTAS!$B$35,IF(H73="Espectáculos",[3]LISTAS!$B$36,IF(H73="Moda",[3]LISTAS!$B$37,IF(H73="Filosofía de Vida",[3]LISTAS!$B$38,IF(H73="Futbol",[3]LISTAS!$B$39,IF(H73="Mommy",[3]LISTAS!$B$40,IF(H73="Skateboard",[3]LISTAS!$B$41,IF(H73="Viajes",[3]LISTAS!$B$42,0)))))))))))))))))))))))))</f>
        <v>0</v>
      </c>
      <c r="AA73" s="88">
        <f t="shared" si="16"/>
        <v>3.4886873774999998</v>
      </c>
      <c r="AB73" s="88">
        <f t="shared" si="17"/>
        <v>13</v>
      </c>
      <c r="AC73" s="74">
        <f t="shared" si="15"/>
        <v>0.95474950999999986</v>
      </c>
      <c r="AD73" s="74">
        <f t="shared" si="18"/>
        <v>1.9094990199999997</v>
      </c>
      <c r="AE73" s="82">
        <f>IF(AND(AC73&gt;=[1]LISTAS!$E$30,AC73&lt;=[1]LISTAS!$F$30),[1]LISTAS!$G$30,IF(AND(AC73&gt;=[1]LISTAS!$E$29,AC73&lt;=[1]LISTAS!$F$29),[1]LISTAS!$G$29,IF(AND(AC73&gt;=[1]LISTAS!$E$28,AC73&lt;=[1]LISTAS!$F$28),[1]LISTAS!$G$28,IF(AND(AC73&gt;=[1]LISTAS!$E$27,AC73&lt;=[1]LISTAS!$F$27),[1]LISTAS!$G$27,IF(AND(AC73&gt;=[1]LISTAS!$E$26,AC73&lt;=[1]LISTAS!$F$26),[1]LISTAS!$G$26,0)))))</f>
        <v>0</v>
      </c>
      <c r="AF73" s="82">
        <v>0</v>
      </c>
      <c r="AG73" s="95">
        <f>IF(AND(W73&gt;=[3]LISTAS!$E$30,W73&lt;=[3]LISTAS!$F$30),[3]LISTAS!$G$30,IF(AND(W73&gt;=[3]LISTAS!$E$29,W73&lt;=[3]LISTAS!$F$29),[3]LISTAS!$G$29,IF(AND(W73&gt;=[3]LISTAS!$E$28,W73&lt;=[3]LISTAS!$F$28),[3]LISTAS!$G$28,IF(AND(W73&gt;=[3]LISTAS!$E$27,W73&lt;=[3]LISTAS!$F$27),[3]LISTAS!$G$27,IF(AND(W73&gt;=[3]LISTAS!$E$26,W73&lt;=[3]LISTAS!$F$26),[3]LISTAS!$G$26,0)))))</f>
        <v>0</v>
      </c>
      <c r="AH73" s="95">
        <f>IF(AND(W73&gt;=[3]LISTAS!$E$30,W73&lt;=[3]LISTAS!$F$30),[3]LISTAS!$D$30,IF(AND(W73&gt;=[3]LISTAS!$E$29,W73&lt;=[3]LISTAS!$F$29),[3]LISTAS!$D$29,IF(AND(W73&gt;=[3]LISTAS!$E$28,W73&lt;=[3]LISTAS!$F$28),[3]LISTAS!$D$28,IF(AND(W73&gt;=[3]LISTAS!$E$27,W73&lt;=[3]LISTAS!$F$27),[3]LISTAS!$D$27,IF(AND(W73&gt;=[3]LISTAS!$E$26,W73&lt;=[3]LISTAS!$F$26),[3]LISTAS!$D$26,0)))))</f>
        <v>0</v>
      </c>
      <c r="AI73" s="76" t="s">
        <v>127</v>
      </c>
      <c r="AJ73" s="76">
        <f>IF(AND(AD73&gt;=[1]LISTAS!$E$30,AD73&lt;=[1]LISTAS!$F$30),[1]LISTAS!$G$30,IF(AND(AD73&gt;=[1]LISTAS!$E$29,AD73&lt;=[1]LISTAS!$F$29),[1]LISTAS!$G$29,IF(AND(AD73&gt;=[1]LISTAS!$E$28,AD73&lt;=[1]LISTAS!$F$28),[1]LISTAS!$G$28,IF(AND(AD73&gt;=[1]LISTAS!$E$27,AD73&lt;=[1]LISTAS!$F$27),[1]LISTAS!$G$27,IF(AND(AD73&gt;=[1]LISTAS!$E$26,AD73&lt;=[1]LISTAS!$F$26),[1]LISTAS!$G$26,0)))))</f>
        <v>0.85</v>
      </c>
      <c r="AK73" s="76" t="str">
        <f>IF(AND(AD73&gt;=[1]LISTAS!$E$30,AD73&lt;=[1]LISTAS!$F$30),[1]LISTAS!$D$30,IF(AND(AD73&gt;=[1]LISTAS!$E$29,AD73&lt;=[1]LISTAS!$F$29),[1]LISTAS!$D$29,IF(AND(AD73&gt;=[1]LISTAS!$E$28,AD73&lt;=[1]LISTAS!$F$28),[1]LISTAS!$D$28,IF(AND(AD73&gt;=[1]LISTAS!$E$27,AD73&lt;=[1]LISTAS!$F$27),[1]LISTAS!$D$27,IF(AND(AD73&gt;=[1]LISTAS!$E$26,AD73&lt;=[1]LISTAS!$F$26),[1]LISTAS!$D$26,0)))))</f>
        <v>C</v>
      </c>
      <c r="AL73" s="80" t="s">
        <v>213</v>
      </c>
      <c r="AM73" s="78" t="s">
        <v>211</v>
      </c>
      <c r="AN73" s="78"/>
      <c r="AO73" s="79">
        <v>0.97</v>
      </c>
      <c r="AP73" s="79">
        <v>0.94</v>
      </c>
    </row>
    <row r="74" spans="1:42">
      <c r="A74" s="87" t="s">
        <v>253</v>
      </c>
      <c r="B74" s="88" t="s">
        <v>301</v>
      </c>
      <c r="C74" s="89" t="s">
        <v>302</v>
      </c>
      <c r="D74" s="90">
        <v>23800</v>
      </c>
      <c r="E74" s="91">
        <v>0.104</v>
      </c>
      <c r="F74" s="88" t="s">
        <v>143</v>
      </c>
      <c r="G74" s="88" t="s">
        <v>231</v>
      </c>
      <c r="H74" s="88" t="s">
        <v>91</v>
      </c>
      <c r="I74" s="69">
        <v>3</v>
      </c>
      <c r="J74" s="68">
        <v>0.40443045</v>
      </c>
      <c r="K74" s="92">
        <v>3</v>
      </c>
      <c r="L74" s="66">
        <v>-0.14830012000000001</v>
      </c>
      <c r="M74" s="92">
        <v>3</v>
      </c>
      <c r="N74" s="68">
        <v>0.43039216000000002</v>
      </c>
      <c r="O74" s="93">
        <v>2</v>
      </c>
      <c r="P74" s="66">
        <v>0.40689101999999999</v>
      </c>
      <c r="Q74" s="92">
        <v>3</v>
      </c>
      <c r="R74" s="68">
        <v>0.38124516000000003</v>
      </c>
      <c r="S74" s="71">
        <f t="shared" si="19"/>
        <v>15.47465867</v>
      </c>
      <c r="T74" s="71">
        <v>1.4746586699999999</v>
      </c>
      <c r="U74" s="88">
        <f>SUM(I74:Q74)</f>
        <v>15.09341351</v>
      </c>
      <c r="V74" s="71">
        <f t="shared" si="20"/>
        <v>14.592641329999999</v>
      </c>
      <c r="W74" s="88">
        <f>IF(F74="Actor",[3]LISTAS!$B$51,IF(F74="Actriz",[3]LISTAS!$B$52,IF(F74="Alpha Partner",[3]LISTAS!$B$53,IF(F74="Blogger",[3]LISTAS!$B$54,IF(F74="Conductor",[3]LISTAS!$B$55,IF(F74="Fotógrafo",[3]LISTAS!$B$56,IF(F74="Futbolista",[3]LISTAS!$B$57,IF(F74="Influencer",[3]LISTAS!$B$58,IF(F74="Locutor",[3]LISTAS!$B$59,IF(F74="Modelo",[3]LISTAS!$B$60,IF(F74="Músico",[3]LISTAS!$B$61,IF(F74="Periodista",[3]LISTAS!$B$62,IF(F74="Youtuber",[3]LISTAS!$B$63,0)))))))))))))</f>
        <v>16.067299999999999</v>
      </c>
      <c r="X74" s="74">
        <f t="shared" si="21"/>
        <v>17.54195867</v>
      </c>
      <c r="Y74" s="88">
        <f>IF(G74="Actor",[3]LISTAS!$B$18,IF(G74="Conductor de TV",[3]LISTAS!$B$19,IF(G74="Deportista",[3]LISTAS!$B$20,IF(G74="Estilo de Vida",[3]LISTAS!$B$21,IF(G74="Fitness",[3]LISTAS!$B$22,IF(G74="Fotógrafo",[3]LISTAS!$B$23,IF(G74="Futbolista",[3]LISTAS!$B$24,IF(G74="Gamer",[3]LISTAS!$B$25,IF(G74="Locutor",[3]LISTAS!$B$26,IF(G74="Mascota",[3]LISTAS!$B$27,IF(G74="Música",[3]LISTAS!$B$28,IF(G74="Periodista",[3]LISTAS!$B$29,IF(G74="Runner",[3]LISTAS!$B$30,IF(G74="Tecnología",[3]LISTAS!$B$31,IF(G74="Autos",[3]LISTAS!$B$32,IF(G74="Coach",[3]LISTAS!$B$33,IF(G74="Deporte",[3]LISTAS!$B$34,IF(G74="Deporte Extremo",[3]LISTAS!$B$35,IF(G74="Espectáculos",[3]LISTAS!$B$36,IF(G74="Moda",[3]LISTAS!$B$37,IF(G74="Filosofía de Vida",[3]LISTAS!$B$38,IF(G74="Futbol",[3]LISTAS!$B$39,IF(G74="Mommy",[3]LISTAS!$B$40,IF(G74="Skateboard",[3]LISTAS!$B$41,IF(G74="Viajes",[3]LISTAS!$B$42,0)))))))))))))))))))))))))</f>
        <v>18.002144999999999</v>
      </c>
      <c r="Z74" s="88">
        <f>IF(H74="Actor",[3]LISTAS!$B$18,IF(H74="Conductor de TV",[3]LISTAS!$B$19,IF(H74="Deportista",[3]LISTAS!$B$20,IF(H74="Estilo de Vida",[3]LISTAS!$B$21,IF(H74="Fitness",[3]LISTAS!$B$22,IF(H74="Fotógrafo",[3]LISTAS!$B$23,IF(H74="Futbolista",[3]LISTAS!$B$24,IF(H74="Gamer",[3]LISTAS!$B$25,IF(H74="Locutor",[3]LISTAS!$B$26,IF(H74="Mascota",[3]LISTAS!$B$27,IF(H74="Música",[3]LISTAS!$B$28,IF(H74="Periodista",[3]LISTAS!$B$29,IF(H74="Runner",[3]LISTAS!$B$30,IF(H74="Tecnología",[3]LISTAS!$B$31,IF(H74="Autos",[3]LISTAS!$B$32,IF(H74="Coach",[3]LISTAS!$B$33,IF(H74="Deporte",[3]LISTAS!$B$34,IF(H74="Deporte Extremo",[3]LISTAS!$B$35,IF(H74="Espectáculos",[3]LISTAS!$B$36,IF(H74="Moda",[3]LISTAS!$B$37,IF(H74="Filosofía de Vida",[3]LISTAS!$B$38,IF(H74="Futbol",[3]LISTAS!$B$39,IF(H74="Mommy",[3]LISTAS!$B$40,IF(H74="Skateboard",[3]LISTAS!$B$41,IF(H74="Viajes",[3]LISTAS!$B$42,0)))))))))))))))))))))))))</f>
        <v>31.38721</v>
      </c>
      <c r="AA74" s="88">
        <f t="shared" si="16"/>
        <v>20.749653417499999</v>
      </c>
      <c r="AB74" s="88">
        <f t="shared" si="17"/>
        <v>31.38721</v>
      </c>
      <c r="AC74" s="74">
        <f t="shared" si="15"/>
        <v>17.54195867</v>
      </c>
      <c r="AD74" s="74">
        <f t="shared" si="18"/>
        <v>19.01661734</v>
      </c>
      <c r="AE74" s="75">
        <f>IF(AND(AC74&gt;=[1]LISTAS!$E$30,AC74&lt;=[1]LISTAS!$F$30),[1]LISTAS!$G$30,IF(AND(AC74&gt;=[1]LISTAS!$E$29,AC74&lt;=[1]LISTAS!$F$29),[1]LISTAS!$G$29,IF(AND(AC74&gt;=[1]LISTAS!$E$28,AC74&lt;=[1]LISTAS!$F$28),[1]LISTAS!$G$28,IF(AND(AC74&gt;=[1]LISTAS!$E$27,AC74&lt;=[1]LISTAS!$F$27),[1]LISTAS!$G$27,IF(AND(AC74&gt;=[1]LISTAS!$E$26,AC74&lt;=[1]LISTAS!$F$26),[1]LISTAS!$G$26,0)))))</f>
        <v>0.95</v>
      </c>
      <c r="AF74" s="75" t="s">
        <v>108</v>
      </c>
      <c r="AG74" s="95">
        <f>IF(AND(W74&gt;=[3]LISTAS!$E$30,W74&lt;=[3]LISTAS!$F$30),[3]LISTAS!$G$30,IF(AND(W74&gt;=[3]LISTAS!$E$29,W74&lt;=[3]LISTAS!$F$29),[3]LISTAS!$G$29,IF(AND(W74&gt;=[3]LISTAS!$E$28,W74&lt;=[3]LISTAS!$F$28),[3]LISTAS!$G$28,IF(AND(W74&gt;=[3]LISTAS!$E$27,W74&lt;=[3]LISTAS!$F$27),[3]LISTAS!$G$27,IF(AND(W74&gt;=[3]LISTAS!$E$26,W74&lt;=[3]LISTAS!$F$26),[3]LISTAS!$G$26,0)))))</f>
        <v>0.95</v>
      </c>
      <c r="AH74" s="95" t="str">
        <f>IF(AND(W74&gt;=[3]LISTAS!$E$30,W74&lt;=[3]LISTAS!$F$30),[3]LISTAS!$D$30,IF(AND(W74&gt;=[3]LISTAS!$E$29,W74&lt;=[3]LISTAS!$F$29),[3]LISTAS!$D$29,IF(AND(W74&gt;=[3]LISTAS!$E$28,W74&lt;=[3]LISTAS!$F$28),[3]LISTAS!$D$28,IF(AND(W74&gt;=[3]LISTAS!$E$27,W74&lt;=[3]LISTAS!$F$27),[3]LISTAS!$D$27,IF(AND(W74&gt;=[3]LISTAS!$E$26,W74&lt;=[3]LISTAS!$F$26),[3]LISTAS!$D$26,0)))))</f>
        <v>A</v>
      </c>
      <c r="AI74" s="76" t="s">
        <v>114</v>
      </c>
      <c r="AJ74" s="76">
        <f>IF(AND(AD74&gt;=[1]LISTAS!$E$30,AD74&lt;=[1]LISTAS!$F$30),[1]LISTAS!$G$30,IF(AND(AD74&gt;=[1]LISTAS!$E$29,AD74&lt;=[1]LISTAS!$F$29),[1]LISTAS!$G$29,IF(AND(AD74&gt;=[1]LISTAS!$E$28,AD74&lt;=[1]LISTAS!$F$28),[1]LISTAS!$G$28,IF(AND(AD74&gt;=[1]LISTAS!$E$27,AD74&lt;=[1]LISTAS!$F$27),[1]LISTAS!$G$27,IF(AND(AD74&gt;=[1]LISTAS!$E$26,AD74&lt;=[1]LISTAS!$F$26),[1]LISTAS!$G$26,0)))))</f>
        <v>0.95</v>
      </c>
      <c r="AK74" s="76" t="str">
        <f>IF(AND(AD74&gt;=[1]LISTAS!$E$30,AD74&lt;=[1]LISTAS!$F$30),[1]LISTAS!$D$30,IF(AND(AD74&gt;=[1]LISTAS!$E$29,AD74&lt;=[1]LISTAS!$F$29),[1]LISTAS!$D$29,IF(AND(AD74&gt;=[1]LISTAS!$E$28,AD74&lt;=[1]LISTAS!$F$28),[1]LISTAS!$D$28,IF(AND(AD74&gt;=[1]LISTAS!$E$27,AD74&lt;=[1]LISTAS!$F$27),[1]LISTAS!$D$27,IF(AND(AD74&gt;=[1]LISTAS!$E$26,AD74&lt;=[1]LISTAS!$F$26),[1]LISTAS!$D$26,0)))))</f>
        <v>A</v>
      </c>
      <c r="AL74" s="80" t="s">
        <v>213</v>
      </c>
      <c r="AM74" s="78" t="s">
        <v>211</v>
      </c>
      <c r="AN74" s="78"/>
      <c r="AO74" s="79">
        <v>0.97</v>
      </c>
      <c r="AP74" s="79">
        <v>0.94</v>
      </c>
    </row>
    <row r="75" spans="1:42">
      <c r="A75" s="87" t="s">
        <v>253</v>
      </c>
      <c r="B75" s="88" t="s">
        <v>209</v>
      </c>
      <c r="C75" s="89" t="s">
        <v>303</v>
      </c>
      <c r="D75" s="90">
        <v>145000</v>
      </c>
      <c r="E75" s="91"/>
      <c r="F75" s="88" t="s">
        <v>304</v>
      </c>
      <c r="G75" s="88" t="s">
        <v>231</v>
      </c>
      <c r="H75" s="88"/>
      <c r="I75" s="65">
        <v>0</v>
      </c>
      <c r="J75" s="68">
        <v>-2.8391000000000001E-4</v>
      </c>
      <c r="K75" s="101">
        <v>0</v>
      </c>
      <c r="L75" s="66">
        <v>-2.9382220000000001E-2</v>
      </c>
      <c r="M75" s="92">
        <v>3</v>
      </c>
      <c r="N75" s="68">
        <v>0.41098038999999997</v>
      </c>
      <c r="O75" s="92">
        <v>3</v>
      </c>
      <c r="P75" s="66">
        <v>0.31928340999999999</v>
      </c>
      <c r="Q75" s="101">
        <v>0</v>
      </c>
      <c r="R75" s="68">
        <v>1.9866379999999999E-2</v>
      </c>
      <c r="S75" s="71">
        <f t="shared" si="19"/>
        <v>6.7204640499999995</v>
      </c>
      <c r="T75" s="71">
        <v>0.72046404999999991</v>
      </c>
      <c r="U75" s="88">
        <f>SUM(I75:Q75)</f>
        <v>6.7005976699999996</v>
      </c>
      <c r="V75" s="71">
        <f t="shared" si="20"/>
        <v>-0.72046404999999991</v>
      </c>
      <c r="W75" s="88">
        <f>IF(F75="Actor",[3]LISTAS!$B$51,IF(F75="Actriz",[3]LISTAS!$B$52,IF(F75="Alpha Partner",[3]LISTAS!$B$53,IF(F75="Blogger",[3]LISTAS!$B$54,IF(F75="Conductor",[3]LISTAS!$B$55,IF(F75="Fotógrafo",[3]LISTAS!$B$56,IF(F75="Futbolista",[3]LISTAS!$B$57,IF(F75="Influencer",[3]LISTAS!$B$58,IF(F75="Locutor",[3]LISTAS!$B$59,IF(F75="Modelo",[3]LISTAS!$B$60,IF(F75="Músico",[3]LISTAS!$B$61,IF(F75="Periodista",[3]LISTAS!$B$62,IF(F75="Youtuber",[3]LISTAS!$B$63,0)))))))))))))</f>
        <v>0</v>
      </c>
      <c r="X75" s="74">
        <f t="shared" si="21"/>
        <v>0.72046404999999991</v>
      </c>
      <c r="Y75" s="88">
        <f>IF(G75="Actor",[3]LISTAS!$B$18,IF(G75="Conductor de TV",[3]LISTAS!$B$19,IF(G75="Deportista",[3]LISTAS!$B$20,IF(G75="Estilo de Vida",[3]LISTAS!$B$21,IF(G75="Fitness",[3]LISTAS!$B$22,IF(G75="Fotógrafo",[3]LISTAS!$B$23,IF(G75="Futbolista",[3]LISTAS!$B$24,IF(G75="Gamer",[3]LISTAS!$B$25,IF(G75="Locutor",[3]LISTAS!$B$26,IF(G75="Mascota",[3]LISTAS!$B$27,IF(G75="Música",[3]LISTAS!$B$28,IF(G75="Periodista",[3]LISTAS!$B$29,IF(G75="Runner",[3]LISTAS!$B$30,IF(G75="Tecnología",[3]LISTAS!$B$31,IF(G75="Autos",[3]LISTAS!$B$32,IF(G75="Coach",[3]LISTAS!$B$33,IF(G75="Deporte",[3]LISTAS!$B$34,IF(G75="Deporte Extremo",[3]LISTAS!$B$35,IF(G75="Espectáculos",[3]LISTAS!$B$36,IF(G75="Moda",[3]LISTAS!$B$37,IF(G75="Filosofía de Vida",[3]LISTAS!$B$38,IF(G75="Futbol",[3]LISTAS!$B$39,IF(G75="Mommy",[3]LISTAS!$B$40,IF(G75="Skateboard",[3]LISTAS!$B$41,IF(G75="Viajes",[3]LISTAS!$B$42,0)))))))))))))))))))))))))</f>
        <v>18.002144999999999</v>
      </c>
      <c r="Z75" s="94">
        <f>IF(H75="Actor",[3]LISTAS!$B$18,IF(H75="Conductor de TV",[3]LISTAS!$B$19,IF(H75="Deportista",[3]LISTAS!$B$20,IF(H75="Estilo de Vida",[3]LISTAS!$B$21,IF(H75="Fitness",[3]LISTAS!$B$22,IF(H75="Fotógrafo",[3]LISTAS!$B$23,IF(H75="Futbolista",[3]LISTAS!$B$24,IF(H75="Gamer",[3]LISTAS!$B$25,IF(H75="Locutor",[3]LISTAS!$B$26,IF(H75="Mascota",[3]LISTAS!$B$27,IF(H75="Música",[3]LISTAS!$B$28,IF(H75="Periodista",[3]LISTAS!$B$29,IF(H75="Runner",[3]LISTAS!$B$30,IF(H75="Tecnología",[3]LISTAS!$B$31,IF(H75="Autos",[3]LISTAS!$B$32,IF(H75="Coach",[3]LISTAS!$B$33,IF(H75="Deporte",[3]LISTAS!$B$34,IF(H75="Deporte Extremo",[3]LISTAS!$B$35,IF(H75="Espectáculos",[3]LISTAS!$B$36,IF(H75="Moda",[3]LISTAS!$B$37,IF(H75="Filosofía de Vida",[3]LISTAS!$B$38,IF(H75="Futbol",[3]LISTAS!$B$39,IF(H75="Mommy",[3]LISTAS!$B$40,IF(H75="Skateboard",[3]LISTAS!$B$41,IF(H75="Viajes",[3]LISTAS!$B$42,0)))))))))))))))))))))))))</f>
        <v>0</v>
      </c>
      <c r="AA75" s="88">
        <f t="shared" si="16"/>
        <v>4.6806522624999998</v>
      </c>
      <c r="AB75" s="88">
        <f t="shared" si="17"/>
        <v>18.002144999999999</v>
      </c>
      <c r="AC75" s="74">
        <f t="shared" si="15"/>
        <v>0.72046404999999991</v>
      </c>
      <c r="AD75" s="74">
        <f t="shared" si="18"/>
        <v>1.4409280999999998</v>
      </c>
      <c r="AE75" s="82">
        <f>IF(AND(AC75&gt;=[1]LISTAS!$E$30,AC75&lt;=[1]LISTAS!$F$30),[1]LISTAS!$G$30,IF(AND(AC75&gt;=[1]LISTAS!$E$29,AC75&lt;=[1]LISTAS!$F$29),[1]LISTAS!$G$29,IF(AND(AC75&gt;=[1]LISTAS!$E$28,AC75&lt;=[1]LISTAS!$F$28),[1]LISTAS!$G$28,IF(AND(AC75&gt;=[1]LISTAS!$E$27,AC75&lt;=[1]LISTAS!$F$27),[1]LISTAS!$G$27,IF(AND(AC75&gt;=[1]LISTAS!$E$26,AC75&lt;=[1]LISTAS!$F$26),[1]LISTAS!$G$26,0)))))</f>
        <v>0</v>
      </c>
      <c r="AF75" s="82">
        <v>0</v>
      </c>
      <c r="AG75" s="95">
        <f>IF(AND(W75&gt;=[3]LISTAS!$E$30,W75&lt;=[3]LISTAS!$F$30),[3]LISTAS!$G$30,IF(AND(W75&gt;=[3]LISTAS!$E$29,W75&lt;=[3]LISTAS!$F$29),[3]LISTAS!$G$29,IF(AND(W75&gt;=[3]LISTAS!$E$28,W75&lt;=[3]LISTAS!$F$28),[3]LISTAS!$G$28,IF(AND(W75&gt;=[3]LISTAS!$E$27,W75&lt;=[3]LISTAS!$F$27),[3]LISTAS!$G$27,IF(AND(W75&gt;=[3]LISTAS!$E$26,W75&lt;=[3]LISTAS!$F$26),[3]LISTAS!$G$26,0)))))</f>
        <v>0</v>
      </c>
      <c r="AH75" s="95">
        <f>IF(AND(W75&gt;=[3]LISTAS!$E$30,W75&lt;=[3]LISTAS!$F$30),[3]LISTAS!$D$30,IF(AND(W75&gt;=[3]LISTAS!$E$29,W75&lt;=[3]LISTAS!$F$29),[3]LISTAS!$D$29,IF(AND(W75&gt;=[3]LISTAS!$E$28,W75&lt;=[3]LISTAS!$F$28),[3]LISTAS!$D$28,IF(AND(W75&gt;=[3]LISTAS!$E$27,W75&lt;=[3]LISTAS!$F$27),[3]LISTAS!$D$27,IF(AND(W75&gt;=[3]LISTAS!$E$26,W75&lt;=[3]LISTAS!$F$26),[3]LISTAS!$D$26,0)))))</f>
        <v>0</v>
      </c>
      <c r="AI75" s="76" t="s">
        <v>108</v>
      </c>
      <c r="AJ75" s="76">
        <f>IF(AND(AD75&gt;=[1]LISTAS!$E$30,AD75&lt;=[1]LISTAS!$F$30),[1]LISTAS!$G$30,IF(AND(AD75&gt;=[1]LISTAS!$E$29,AD75&lt;=[1]LISTAS!$F$29),[1]LISTAS!$G$29,IF(AND(AD75&gt;=[1]LISTAS!$E$28,AD75&lt;=[1]LISTAS!$F$28),[1]LISTAS!$G$28,IF(AND(AD75&gt;=[1]LISTAS!$E$27,AD75&lt;=[1]LISTAS!$F$27),[1]LISTAS!$G$27,IF(AND(AD75&gt;=[1]LISTAS!$E$26,AD75&lt;=[1]LISTAS!$F$26),[1]LISTAS!$G$26,0)))))</f>
        <v>0.85</v>
      </c>
      <c r="AK75" s="76" t="str">
        <f>IF(AND(AD75&gt;=[1]LISTAS!$E$30,AD75&lt;=[1]LISTAS!$F$30),[1]LISTAS!$D$30,IF(AND(AD75&gt;=[1]LISTAS!$E$29,AD75&lt;=[1]LISTAS!$F$29),[1]LISTAS!$D$29,IF(AND(AD75&gt;=[1]LISTAS!$E$28,AD75&lt;=[1]LISTAS!$F$28),[1]LISTAS!$D$28,IF(AND(AD75&gt;=[1]LISTAS!$E$27,AD75&lt;=[1]LISTAS!$F$27),[1]LISTAS!$D$27,IF(AND(AD75&gt;=[1]LISTAS!$E$26,AD75&lt;=[1]LISTAS!$F$26),[1]LISTAS!$D$26,0)))))</f>
        <v>C</v>
      </c>
      <c r="AL75" s="80" t="s">
        <v>213</v>
      </c>
      <c r="AM75" s="78" t="s">
        <v>211</v>
      </c>
      <c r="AN75" s="78"/>
      <c r="AO75" s="79">
        <v>0.97</v>
      </c>
      <c r="AP75" s="79">
        <v>0.94</v>
      </c>
    </row>
    <row r="76" spans="1:42">
      <c r="C76" t="s">
        <v>343</v>
      </c>
      <c r="D76" s="120">
        <v>32600</v>
      </c>
      <c r="E76" s="122">
        <v>2.4300000000000002E-2</v>
      </c>
      <c r="F76" s="123" t="s">
        <v>169</v>
      </c>
      <c r="G76" s="123" t="s">
        <v>126</v>
      </c>
      <c r="H76" s="123" t="s">
        <v>154</v>
      </c>
      <c r="I76" s="124">
        <v>0</v>
      </c>
      <c r="J76" s="127">
        <v>0.27384639</v>
      </c>
      <c r="K76">
        <v>1</v>
      </c>
      <c r="L76" s="128">
        <v>0.21749271000000001</v>
      </c>
      <c r="M76" s="125">
        <v>3</v>
      </c>
      <c r="N76" s="127">
        <v>0.46893621000000002</v>
      </c>
      <c r="O76" s="125">
        <v>2</v>
      </c>
      <c r="P76" s="128">
        <v>0.39172793</v>
      </c>
      <c r="Q76" s="126">
        <v>2</v>
      </c>
      <c r="R76" s="127">
        <v>0.31730274000000003</v>
      </c>
      <c r="S76" s="129">
        <f t="shared" si="19"/>
        <v>9.6693059800000007</v>
      </c>
      <c r="T76" s="71">
        <v>0.15400862000000004</v>
      </c>
      <c r="U76">
        <f>SUM(I76:Q76)</f>
        <v>9.3520032400000002</v>
      </c>
      <c r="V76" s="130">
        <f>W76-T76</f>
        <v>12.632491379999999</v>
      </c>
      <c r="W76" s="88">
        <f>IF(F76="Actor",[3]LISTAS!$B$51,IF(F76="Actriz",[3]LISTAS!$B$52,IF(F76="Alpha Partner",[3]LISTAS!$B$53,IF(F76="Blogger",[3]LISTAS!$B$54,IF(F76="Conductor",[3]LISTAS!$B$55,IF(F76="Fotógrafo",[3]LISTAS!$B$56,IF(F76="Futbolista",[3]LISTAS!$B$57,IF(F76="Influencer",[3]LISTAS!$B$58,IF(F76="Locutor",[3]LISTAS!$B$59,IF(F76="Modelo",[3]LISTAS!$B$60,IF(F76="Músico",[3]LISTAS!$B$61,IF(F76="Periodista",[3]LISTAS!$B$62,IF(F76="Youtuber",[3]LISTAS!$B$63,0)))))))))))))</f>
        <v>12.7865</v>
      </c>
      <c r="X76" s="130">
        <f>W76+T76</f>
        <v>12.940508620000001</v>
      </c>
      <c r="Y76" s="88">
        <f>IF(G76="Actor",[3]LISTAS!$B$18,IF(G76="Conductor de TV",[3]LISTAS!$B$19,IF(G76="Deportista",[3]LISTAS!$B$20,IF(G76="Estilo de Vida",[3]LISTAS!$B$21,IF(G76="Fitness",[3]LISTAS!$B$22,IF(G76="Fotógrafo",[3]LISTAS!$B$23,IF(G76="Futbolista",[3]LISTAS!$B$24,IF(G76="Gamer",[3]LISTAS!$B$25,IF(G76="Locutor",[3]LISTAS!$B$26,IF(G76="Mascota",[3]LISTAS!$B$27,IF(G76="Música",[3]LISTAS!$B$28,IF(G76="Periodista",[3]LISTAS!$B$29,IF(G76="Runner",[3]LISTAS!$B$30,IF(G76="Tecnología",[3]LISTAS!$B$31,IF(G76="Autos",[3]LISTAS!$B$32,IF(G76="Coach",[3]LISTAS!$B$33,IF(G76="Deporte",[3]LISTAS!$B$34,IF(G76="Deporte Extremo",[3]LISTAS!$B$35,IF(G76="Espectáculos",[3]LISTAS!$B$36,IF(G76="Moda",[3]LISTAS!$B$37,IF(G76="Filosofía de Vida",[3]LISTAS!$B$38,IF(G76="Futbol",[3]LISTAS!$B$39,IF(G76="Mommy",[3]LISTAS!$B$40,IF(G76="Skateboard",[3]LISTAS!$B$41,IF(G76="Viajes",[3]LISTAS!$B$42,0)))))))))))))))))))))))))</f>
        <v>18.002144999999999</v>
      </c>
      <c r="Z76" s="88">
        <f>IF(H76="Actor",[3]LISTAS!$B$18,IF(H76="Conductor de TV",[3]LISTAS!$B$19,IF(H76="Deportista",[3]LISTAS!$B$20,IF(H76="Estilo de Vida",[3]LISTAS!$B$21,IF(H76="Fitness",[3]LISTAS!$B$22,IF(H76="Fotógrafo",[3]LISTAS!$B$23,IF(H76="Futbolista",[3]LISTAS!$B$24,IF(H76="Gamer",[3]LISTAS!$B$25,IF(H76="Locutor",[3]LISTAS!$B$26,IF(H76="Mascota",[3]LISTAS!$B$27,IF(H76="Música",[3]LISTAS!$B$28,IF(H76="Periodista",[3]LISTAS!$B$29,IF(H76="Runner",[3]LISTAS!$B$30,IF(H76="Tecnología",[3]LISTAS!$B$31,IF(H76="Autos",[3]LISTAS!$B$32,IF(H76="Coach",[3]LISTAS!$B$33,IF(H76="Deporte",[3]LISTAS!$B$34,IF(H76="Deporte Extremo",[3]LISTAS!$B$35,IF(H76="Espectáculos",[3]LISTAS!$B$36,IF(H76="Moda",[3]LISTAS!$B$37,IF(H76="Filosofía de Vida",[3]LISTAS!$B$38,IF(H76="Futbol",[3]LISTAS!$B$39,IF(H76="Mommy",[3]LISTAS!$B$40,IF(H76="Skateboard",[3]LISTAS!$B$41,IF(H76="Viajes",[3]LISTAS!$B$42,0)))))))))))))))))))))))))</f>
        <v>15.033300000000001</v>
      </c>
      <c r="AA76" s="123">
        <f>AVERAGE(W76:Z76)</f>
        <v>14.690613405000001</v>
      </c>
      <c r="AB76" s="88">
        <f t="shared" si="17"/>
        <v>18.002144999999999</v>
      </c>
      <c r="AC76" s="129">
        <f t="shared" si="15"/>
        <v>12.940508620000001</v>
      </c>
      <c r="AD76" s="129">
        <f t="shared" si="18"/>
        <v>13.094517240000002</v>
      </c>
      <c r="AE76" s="75">
        <v>0.95</v>
      </c>
      <c r="AF76" s="131" t="s">
        <v>108</v>
      </c>
    </row>
    <row r="77" spans="1:42">
      <c r="C77" t="s">
        <v>344</v>
      </c>
      <c r="D77" s="120">
        <v>12300</v>
      </c>
      <c r="E77" s="122">
        <v>9.2999999999999992E-3</v>
      </c>
      <c r="F77" s="123" t="s">
        <v>168</v>
      </c>
      <c r="G77" s="123" t="s">
        <v>99</v>
      </c>
      <c r="I77" s="124">
        <v>1</v>
      </c>
      <c r="K77">
        <v>0</v>
      </c>
      <c r="M77" s="125">
        <v>2</v>
      </c>
      <c r="O77" s="125">
        <v>1</v>
      </c>
      <c r="Q77" s="126">
        <v>1</v>
      </c>
    </row>
    <row r="78" spans="1:42">
      <c r="C78" t="s">
        <v>345</v>
      </c>
      <c r="D78" s="121">
        <v>690</v>
      </c>
      <c r="E78" s="122">
        <v>0.01</v>
      </c>
      <c r="F78" s="123" t="s">
        <v>167</v>
      </c>
      <c r="G78" s="123" t="s">
        <v>91</v>
      </c>
      <c r="I78" s="124">
        <v>5</v>
      </c>
      <c r="K78">
        <v>2</v>
      </c>
      <c r="M78" s="125">
        <v>3</v>
      </c>
      <c r="O78" s="125">
        <v>3</v>
      </c>
      <c r="Q78" s="126">
        <v>3</v>
      </c>
    </row>
  </sheetData>
  <autoFilter ref="A1:AP75"/>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29" r:id="rId15"/>
    <hyperlink ref="C28" r:id="rId16"/>
    <hyperlink ref="C27" r:id="rId17"/>
    <hyperlink ref="C26" r:id="rId18"/>
    <hyperlink ref="C25" r:id="rId19"/>
    <hyperlink ref="C16" r:id="rId20"/>
    <hyperlink ref="C18" r:id="rId21"/>
    <hyperlink ref="C19" r:id="rId22"/>
    <hyperlink ref="C20" r:id="rId23"/>
    <hyperlink ref="C21" r:id="rId24"/>
    <hyperlink ref="C22" r:id="rId25"/>
    <hyperlink ref="C23" r:id="rId26"/>
    <hyperlink ref="C24" r:id="rId27"/>
    <hyperlink ref="C32" r:id="rId28"/>
    <hyperlink ref="C33" r:id="rId29"/>
    <hyperlink ref="C34" r:id="rId30"/>
    <hyperlink ref="C35" r:id="rId31"/>
    <hyperlink ref="C36" r:id="rId32"/>
    <hyperlink ref="C37" r:id="rId33"/>
    <hyperlink ref="C38" r:id="rId34"/>
    <hyperlink ref="C39" r:id="rId35"/>
    <hyperlink ref="C40" r:id="rId36"/>
    <hyperlink ref="C41" r:id="rId37"/>
    <hyperlink ref="C42" r:id="rId38"/>
    <hyperlink ref="C43" r:id="rId39"/>
    <hyperlink ref="C44" r:id="rId40"/>
    <hyperlink ref="C45" r:id="rId41"/>
    <hyperlink ref="C46" r:id="rId42"/>
    <hyperlink ref="C47" r:id="rId43"/>
    <hyperlink ref="C48" r:id="rId44"/>
    <hyperlink ref="C49" r:id="rId45"/>
    <hyperlink ref="C50" r:id="rId46"/>
    <hyperlink ref="C51" r:id="rId47"/>
    <hyperlink ref="C52" r:id="rId48"/>
    <hyperlink ref="C53" r:id="rId49"/>
    <hyperlink ref="C54" r:id="rId50"/>
    <hyperlink ref="C55" r:id="rId51"/>
    <hyperlink ref="C56" r:id="rId52"/>
    <hyperlink ref="C57" r:id="rId53"/>
    <hyperlink ref="C31" r:id="rId54"/>
    <hyperlink ref="C58" r:id="rId55"/>
    <hyperlink ref="C59" r:id="rId56"/>
    <hyperlink ref="C60" r:id="rId57"/>
    <hyperlink ref="C61" r:id="rId58"/>
    <hyperlink ref="C62" r:id="rId59"/>
    <hyperlink ref="C63" r:id="rId60"/>
    <hyperlink ref="C64" r:id="rId61"/>
    <hyperlink ref="C65" r:id="rId62"/>
    <hyperlink ref="C66" r:id="rId63"/>
    <hyperlink ref="C67" r:id="rId64"/>
    <hyperlink ref="C68" r:id="rId65"/>
    <hyperlink ref="C69" r:id="rId66"/>
    <hyperlink ref="C70" r:id="rId67"/>
    <hyperlink ref="C71" r:id="rId68"/>
    <hyperlink ref="C72" r:id="rId69"/>
    <hyperlink ref="C30" r:id="rId70"/>
    <hyperlink ref="C73" r:id="rId71"/>
    <hyperlink ref="C74" r:id="rId72"/>
    <hyperlink ref="C75" r:id="rId73"/>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'C:\Users\Roman Pena\Desktop\SONY\TEST-SONY-25032020 - AJUSTES\[Copy of Categoría del influencer - II - MEXICO 2019.xlsx]LISTAS'!#REF!</xm:f>
          </x14:formula1>
          <xm:sqref>F30:I75 K30:K75 M30:M75 O30:O75 Q30:Q75</xm:sqref>
        </x14:dataValidation>
        <x14:dataValidation type="list" allowBlank="1" showInputMessage="1" showErrorMessage="1">
          <x14:formula1>
            <xm:f>'C:\Users\Roman Pena\Desktop\SONY\TEST-SONY-25032020 - AJUSTES\[Copy of Categoría del influencer - II - CHILE - PA 2019.xlsx]LISTAS'!#REF!</xm:f>
          </x14:formula1>
          <xm:sqref>F16:I29 K16:K29 M16:M29 O16:O29 Q16:Q29</xm:sqref>
        </x14:dataValidation>
        <x14:dataValidation type="list" allowBlank="1" showInputMessage="1" showErrorMessage="1">
          <x14:formula1>
            <xm:f>'C:\Users\Roman Pena\Desktop\SONY\TEST-SONY-25032020 - AJUSTES\[ACUMULATED_FINAL FILE TESTS (PARA ITZEL) 3003-IS.xlsx]LISTAS'!#REF!</xm:f>
          </x14:formula1>
          <xm:sqref>F2:I15 K2:K15 M2:M15 O2:O15 Q2:Q15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
  <sheetViews>
    <sheetView topLeftCell="AD1" workbookViewId="0">
      <selection activeCell="AG6" sqref="AG6"/>
    </sheetView>
  </sheetViews>
  <sheetFormatPr defaultRowHeight="14.5"/>
  <cols>
    <col min="1" max="1" width="4.54296875" bestFit="1" customWidth="1"/>
    <col min="2" max="2" width="18.08984375" bestFit="1" customWidth="1"/>
    <col min="3" max="3" width="12.1796875" bestFit="1" customWidth="1"/>
    <col min="4" max="4" width="9.08984375" bestFit="1" customWidth="1"/>
    <col min="5" max="5" width="6.453125" bestFit="1" customWidth="1"/>
    <col min="6" max="6" width="26.1796875" bestFit="1" customWidth="1"/>
    <col min="7" max="7" width="14.54296875" bestFit="1" customWidth="1"/>
    <col min="8" max="8" width="13.26953125" bestFit="1" customWidth="1"/>
    <col min="9" max="9" width="10.36328125" bestFit="1" customWidth="1"/>
    <col min="10" max="10" width="13.90625" bestFit="1" customWidth="1"/>
    <col min="11" max="11" width="2.54296875" bestFit="1" customWidth="1"/>
    <col min="12" max="12" width="12.36328125" bestFit="1" customWidth="1"/>
    <col min="13" max="13" width="25.453125" bestFit="1" customWidth="1"/>
    <col min="14" max="14" width="15.81640625" bestFit="1" customWidth="1"/>
    <col min="15" max="15" width="4.453125" bestFit="1" customWidth="1"/>
    <col min="16" max="16" width="14" bestFit="1" customWidth="1"/>
    <col min="17" max="17" width="8.7265625" bestFit="1" customWidth="1"/>
    <col min="18" max="18" width="15" bestFit="1" customWidth="1"/>
    <col min="19" max="19" width="11.1796875" bestFit="1" customWidth="1"/>
    <col min="20" max="20" width="12.08984375" bestFit="1" customWidth="1"/>
    <col min="21" max="21" width="10.81640625" bestFit="1" customWidth="1"/>
    <col min="22" max="22" width="17.453125" bestFit="1" customWidth="1"/>
    <col min="23" max="23" width="18.81640625" bestFit="1" customWidth="1"/>
    <col min="24" max="24" width="17.36328125" bestFit="1" customWidth="1"/>
    <col min="25" max="25" width="23.81640625" bestFit="1" customWidth="1"/>
    <col min="26" max="26" width="23.36328125" bestFit="1" customWidth="1"/>
    <col min="27" max="27" width="16.36328125" bestFit="1" customWidth="1"/>
    <col min="28" max="28" width="15" bestFit="1" customWidth="1"/>
    <col min="29" max="29" width="33" bestFit="1" customWidth="1"/>
    <col min="30" max="30" width="22.6328125" bestFit="1" customWidth="1"/>
    <col min="31" max="31" width="12.453125" bestFit="1" customWidth="1"/>
    <col min="32" max="32" width="37.26953125" bestFit="1" customWidth="1"/>
    <col min="33" max="33" width="37.26953125" customWidth="1"/>
    <col min="35" max="35" width="11.7265625" bestFit="1" customWidth="1"/>
    <col min="38" max="38" width="10.54296875" bestFit="1" customWidth="1"/>
  </cols>
  <sheetData>
    <row r="1" spans="1:38">
      <c r="A1" s="57" t="s">
        <v>173</v>
      </c>
      <c r="B1" s="57" t="s">
        <v>174</v>
      </c>
      <c r="C1" s="57" t="s">
        <v>169</v>
      </c>
      <c r="D1" s="57" t="s">
        <v>175</v>
      </c>
      <c r="E1" s="57" t="s">
        <v>176</v>
      </c>
      <c r="F1" s="57" t="s">
        <v>177</v>
      </c>
      <c r="G1" s="57" t="s">
        <v>178</v>
      </c>
      <c r="H1" s="57" t="s">
        <v>179</v>
      </c>
      <c r="I1" s="57" t="s">
        <v>91</v>
      </c>
      <c r="J1" s="58" t="s">
        <v>180</v>
      </c>
      <c r="K1" s="57" t="s">
        <v>100</v>
      </c>
      <c r="L1" s="58" t="s">
        <v>181</v>
      </c>
      <c r="M1" s="57" t="s">
        <v>101</v>
      </c>
      <c r="N1" s="58" t="s">
        <v>182</v>
      </c>
      <c r="O1" s="57" t="s">
        <v>29</v>
      </c>
      <c r="P1" s="58" t="s">
        <v>183</v>
      </c>
      <c r="Q1" s="57" t="s">
        <v>13</v>
      </c>
      <c r="R1" s="58" t="s">
        <v>184</v>
      </c>
      <c r="S1" s="58" t="s">
        <v>185</v>
      </c>
      <c r="T1" s="58" t="s">
        <v>186</v>
      </c>
      <c r="U1" s="57" t="s">
        <v>187</v>
      </c>
      <c r="V1" s="58" t="s">
        <v>188</v>
      </c>
      <c r="W1" s="57" t="s">
        <v>189</v>
      </c>
      <c r="X1" s="58" t="s">
        <v>190</v>
      </c>
      <c r="Y1" s="58" t="s">
        <v>191</v>
      </c>
      <c r="Z1" s="57" t="s">
        <v>192</v>
      </c>
      <c r="AA1" s="57" t="s">
        <v>193</v>
      </c>
      <c r="AB1" s="57" t="s">
        <v>194</v>
      </c>
      <c r="AC1" s="58" t="s">
        <v>195</v>
      </c>
      <c r="AD1" s="58" t="s">
        <v>196</v>
      </c>
      <c r="AE1" s="58" t="s">
        <v>358</v>
      </c>
      <c r="AF1" s="58" t="s">
        <v>359</v>
      </c>
      <c r="AG1" s="143" t="s">
        <v>356</v>
      </c>
      <c r="AH1" s="143" t="s">
        <v>346</v>
      </c>
      <c r="AI1" s="143" t="s">
        <v>349</v>
      </c>
      <c r="AJ1" s="143" t="s">
        <v>348</v>
      </c>
      <c r="AK1" s="143" t="s">
        <v>347</v>
      </c>
      <c r="AL1" s="143" t="s">
        <v>350</v>
      </c>
    </row>
    <row r="2" spans="1:38">
      <c r="A2" s="132"/>
      <c r="B2" s="132"/>
      <c r="C2" s="132" t="s">
        <v>343</v>
      </c>
      <c r="D2" s="133">
        <v>32600</v>
      </c>
      <c r="E2" s="134">
        <v>2.4300000000000002E-2</v>
      </c>
      <c r="F2" s="135" t="s">
        <v>169</v>
      </c>
      <c r="G2" s="135" t="s">
        <v>126</v>
      </c>
      <c r="H2" s="135" t="s">
        <v>154</v>
      </c>
      <c r="I2" s="136">
        <v>0</v>
      </c>
      <c r="J2" s="137">
        <v>0.27384639</v>
      </c>
      <c r="K2" s="132">
        <v>1</v>
      </c>
      <c r="L2" s="138">
        <v>0.21749271000000001</v>
      </c>
      <c r="M2" s="139">
        <v>3</v>
      </c>
      <c r="N2" s="137">
        <v>0.46893621000000002</v>
      </c>
      <c r="O2" s="139">
        <v>2</v>
      </c>
      <c r="P2" s="138">
        <v>0.39172793</v>
      </c>
      <c r="Q2" s="140">
        <v>2</v>
      </c>
      <c r="R2" s="137">
        <v>0.31730274000000003</v>
      </c>
      <c r="S2" s="138">
        <f t="shared" ref="S2" si="0">SUM(I2:R2)</f>
        <v>9.6693059800000007</v>
      </c>
      <c r="T2" s="138">
        <v>0.15400862000000004</v>
      </c>
      <c r="U2" s="132">
        <f>SUM(I2:Q2)</f>
        <v>9.3520032400000002</v>
      </c>
      <c r="V2" s="141">
        <f>W2-T2</f>
        <v>12.632491379999999</v>
      </c>
      <c r="W2" s="135">
        <f>IF(F2="Actor",[3]LISTAS!$B$51,IF(F2="Actriz",[3]LISTAS!$B$52,IF(F2="Alpha Partner",[3]LISTAS!$B$53,IF(F2="Blogger",[3]LISTAS!$B$54,IF(F2="Conductor",[3]LISTAS!$B$55,IF(F2="Fotógrafo",[3]LISTAS!$B$56,IF(F2="Futbolista",[3]LISTAS!$B$57,IF(F2="Influencer",[3]LISTAS!$B$58,IF(F2="Locutor",[3]LISTAS!$B$59,IF(F2="Modelo",[3]LISTAS!$B$60,IF(F2="Músico",[3]LISTAS!$B$61,IF(F2="Periodista",[3]LISTAS!$B$62,IF(F2="Youtuber",[3]LISTAS!$B$63,0)))))))))))))</f>
        <v>12.7865</v>
      </c>
      <c r="X2" s="141">
        <f>W2+T2</f>
        <v>12.940508620000001</v>
      </c>
      <c r="Y2" s="135">
        <f>IF(G2="Actor",[3]LISTAS!$B$18,IF(G2="Conductor de TV",[3]LISTAS!$B$19,IF(G2="Deportista",[3]LISTAS!$B$20,IF(G2="Estilo de Vida",[3]LISTAS!$B$21,IF(G2="Fitness",[3]LISTAS!$B$22,IF(G2="Fotógrafo",[3]LISTAS!$B$23,IF(G2="Futbolista",[3]LISTAS!$B$24,IF(G2="Gamer",[3]LISTAS!$B$25,IF(G2="Locutor",[3]LISTAS!$B$26,IF(G2="Mascota",[3]LISTAS!$B$27,IF(G2="Música",[3]LISTAS!$B$28,IF(G2="Periodista",[3]LISTAS!$B$29,IF(G2="Runner",[3]LISTAS!$B$30,IF(G2="Tecnología",[3]LISTAS!$B$31,IF(G2="Autos",[3]LISTAS!$B$32,IF(G2="Coach",[3]LISTAS!$B$33,IF(G2="Deporte",[3]LISTAS!$B$34,IF(G2="Deporte Extremo",[3]LISTAS!$B$35,IF(G2="Espectáculos",[3]LISTAS!$B$36,IF(G2="Moda",[3]LISTAS!$B$37,IF(G2="Filosofía de Vida",[3]LISTAS!$B$38,IF(G2="Futbol",[3]LISTAS!$B$39,IF(G2="Mommy",[3]LISTAS!$B$40,IF(G2="Skateboard",[3]LISTAS!$B$41,IF(G2="Viajes",[3]LISTAS!$B$42,0)))))))))))))))))))))))))</f>
        <v>18.002144999999999</v>
      </c>
      <c r="Z2" s="135">
        <f>IF(H2="Actor",[3]LISTAS!$B$18,IF(H2="Conductor de TV",[3]LISTAS!$B$19,IF(H2="Deportista",[3]LISTAS!$B$20,IF(H2="Estilo de Vida",[3]LISTAS!$B$21,IF(H2="Fitness",[3]LISTAS!$B$22,IF(H2="Fotógrafo",[3]LISTAS!$B$23,IF(H2="Futbolista",[3]LISTAS!$B$24,IF(H2="Gamer",[3]LISTAS!$B$25,IF(H2="Locutor",[3]LISTAS!$B$26,IF(H2="Mascota",[3]LISTAS!$B$27,IF(H2="Música",[3]LISTAS!$B$28,IF(H2="Periodista",[3]LISTAS!$B$29,IF(H2="Runner",[3]LISTAS!$B$30,IF(H2="Tecnología",[3]LISTAS!$B$31,IF(H2="Autos",[3]LISTAS!$B$32,IF(H2="Coach",[3]LISTAS!$B$33,IF(H2="Deporte",[3]LISTAS!$B$34,IF(H2="Deporte Extremo",[3]LISTAS!$B$35,IF(H2="Espectáculos",[3]LISTAS!$B$36,IF(H2="Moda",[3]LISTAS!$B$37,IF(H2="Filosofía de Vida",[3]LISTAS!$B$38,IF(H2="Futbol",[3]LISTAS!$B$39,IF(H2="Mommy",[3]LISTAS!$B$40,IF(H2="Skateboard",[3]LISTAS!$B$41,IF(H2="Viajes",[3]LISTAS!$B$42,0)))))))))))))))))))))))))</f>
        <v>15.033300000000001</v>
      </c>
      <c r="AA2" s="135">
        <f>AVERAGE(W2:Z2)</f>
        <v>14.690613405000001</v>
      </c>
      <c r="AB2" s="135">
        <f t="shared" ref="AB2" si="1">MAX(W2:Z2)</f>
        <v>18.002144999999999</v>
      </c>
      <c r="AC2" s="138">
        <f t="shared" ref="AC2" si="2">X2</f>
        <v>12.940508620000001</v>
      </c>
      <c r="AD2" s="146">
        <f t="shared" ref="AD2" si="3">AC2+T2</f>
        <v>13.094517240000002</v>
      </c>
      <c r="AE2" s="144">
        <v>0.9</v>
      </c>
      <c r="AF2" s="144" t="s">
        <v>127</v>
      </c>
      <c r="AG2" s="144" t="s">
        <v>357</v>
      </c>
      <c r="AH2">
        <v>0.98236299999999999</v>
      </c>
      <c r="AI2">
        <v>0.87431000000000003</v>
      </c>
      <c r="AJ2" t="b">
        <v>1</v>
      </c>
      <c r="AK2">
        <v>0.81372800000000001</v>
      </c>
      <c r="AL2" t="s">
        <v>351</v>
      </c>
    </row>
    <row r="3" spans="1:38">
      <c r="A3" s="132"/>
      <c r="B3" s="132"/>
      <c r="C3" s="132" t="s">
        <v>344</v>
      </c>
      <c r="D3" s="133">
        <v>12300</v>
      </c>
      <c r="E3" s="134">
        <v>9.2999999999999992E-3</v>
      </c>
      <c r="F3" s="135" t="s">
        <v>168</v>
      </c>
      <c r="G3" s="135" t="s">
        <v>99</v>
      </c>
      <c r="H3" s="132"/>
      <c r="I3" s="136">
        <v>1</v>
      </c>
      <c r="J3" s="137">
        <v>0.23663967999999999</v>
      </c>
      <c r="K3" s="132">
        <v>0</v>
      </c>
      <c r="L3" s="137">
        <v>-1.4469330000000001E-2</v>
      </c>
      <c r="M3" s="139">
        <v>2</v>
      </c>
      <c r="N3" s="137">
        <v>0.30100029</v>
      </c>
      <c r="O3" s="139">
        <v>1</v>
      </c>
      <c r="P3" s="138">
        <v>0.40243419515654599</v>
      </c>
      <c r="Q3" s="140">
        <v>1</v>
      </c>
      <c r="R3" s="137">
        <v>0.21778301</v>
      </c>
      <c r="S3" s="132">
        <f>SUM(I3:R3)</f>
        <v>6.1433878451565462</v>
      </c>
      <c r="T3" s="137">
        <v>0.20775391000000001</v>
      </c>
      <c r="U3" s="132">
        <f>SUM(I3:Q3)</f>
        <v>5.9256048351565465</v>
      </c>
      <c r="V3" s="141">
        <f>W3-T3</f>
        <v>18.44714609</v>
      </c>
      <c r="W3" s="132">
        <v>18.654900000000001</v>
      </c>
      <c r="X3" s="141">
        <f>W3+T3</f>
        <v>18.862653910000002</v>
      </c>
      <c r="Y3" s="132">
        <v>18.654900000000001</v>
      </c>
      <c r="Z3" s="132" t="s">
        <v>250</v>
      </c>
      <c r="AA3" s="132">
        <f>AVERAGE(W3:Z3)</f>
        <v>18.724151303333333</v>
      </c>
      <c r="AB3" s="132">
        <f>MAX(W3:AA3)</f>
        <v>18.862653910000002</v>
      </c>
      <c r="AC3" s="141">
        <f>X3</f>
        <v>18.862653910000002</v>
      </c>
      <c r="AD3" s="146">
        <f>AC3+T3</f>
        <v>19.070407820000003</v>
      </c>
      <c r="AE3" s="145">
        <v>0.95</v>
      </c>
      <c r="AF3" s="145" t="s">
        <v>108</v>
      </c>
      <c r="AG3" s="145" t="s">
        <v>355</v>
      </c>
      <c r="AH3">
        <v>0.94937400000000005</v>
      </c>
      <c r="AI3">
        <v>0.87431000000000003</v>
      </c>
      <c r="AJ3" t="b">
        <v>1</v>
      </c>
      <c r="AK3">
        <v>0.83623400000000003</v>
      </c>
      <c r="AL3" t="s">
        <v>352</v>
      </c>
    </row>
    <row r="4" spans="1:38">
      <c r="A4" s="132"/>
      <c r="B4" s="132"/>
      <c r="C4" s="132" t="s">
        <v>345</v>
      </c>
      <c r="D4" s="142">
        <v>690</v>
      </c>
      <c r="E4" s="134">
        <v>0.01</v>
      </c>
      <c r="F4" s="135" t="s">
        <v>167</v>
      </c>
      <c r="G4" s="135" t="s">
        <v>91</v>
      </c>
      <c r="H4" s="132"/>
      <c r="I4" s="136">
        <v>5</v>
      </c>
      <c r="J4" s="132"/>
      <c r="K4" s="132">
        <v>2</v>
      </c>
      <c r="L4" s="132"/>
      <c r="M4" s="139">
        <v>3</v>
      </c>
      <c r="N4" s="132"/>
      <c r="O4" s="139">
        <v>3</v>
      </c>
      <c r="P4" s="132"/>
      <c r="Q4" s="140">
        <v>3</v>
      </c>
      <c r="R4" s="132"/>
      <c r="S4" s="132"/>
      <c r="T4" s="132">
        <v>0.18762934000000001</v>
      </c>
      <c r="U4" s="132"/>
      <c r="V4" s="132">
        <f>W4-T4</f>
        <v>13.668570659999999</v>
      </c>
      <c r="W4" s="132">
        <v>13.856199999999999</v>
      </c>
      <c r="X4" s="132">
        <f>W4+T4</f>
        <v>14.04382934</v>
      </c>
      <c r="Y4" s="132">
        <v>17.071428910000002</v>
      </c>
      <c r="Z4" s="132">
        <v>17.071428910000002</v>
      </c>
      <c r="AA4" s="132">
        <f>AVERAGE(W4:Z4)</f>
        <v>15.51072179</v>
      </c>
      <c r="AB4" s="132">
        <f>MAX(W4:AA4)</f>
        <v>17.071428910000002</v>
      </c>
      <c r="AC4" s="132">
        <f>X4</f>
        <v>14.04382934</v>
      </c>
      <c r="AD4" s="147">
        <f>AC4+T4</f>
        <v>14.231458680000001</v>
      </c>
      <c r="AE4" s="144">
        <v>0.9</v>
      </c>
      <c r="AF4" s="145" t="s">
        <v>127</v>
      </c>
      <c r="AG4" s="145" t="s">
        <v>354</v>
      </c>
      <c r="AH4">
        <v>0.96382299999999999</v>
      </c>
      <c r="AI4">
        <v>0.87431000000000003</v>
      </c>
      <c r="AJ4" t="b">
        <v>1</v>
      </c>
      <c r="AK4">
        <v>0.83912299999999995</v>
      </c>
      <c r="AL4" t="s">
        <v>353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30"/>
  <sheetViews>
    <sheetView workbookViewId="0">
      <selection activeCell="B19" sqref="B19"/>
    </sheetView>
  </sheetViews>
  <sheetFormatPr defaultRowHeight="14.5"/>
  <cols>
    <col min="2" max="2" width="134.453125" style="108" customWidth="1"/>
  </cols>
  <sheetData>
    <row r="1" spans="1:3">
      <c r="C1" t="s">
        <v>305</v>
      </c>
    </row>
    <row r="2" spans="1:3">
      <c r="A2">
        <v>1</v>
      </c>
      <c r="B2" s="108" t="s">
        <v>306</v>
      </c>
      <c r="C2" s="55" t="s">
        <v>307</v>
      </c>
    </row>
    <row r="3" spans="1:3" ht="29">
      <c r="A3">
        <v>2</v>
      </c>
      <c r="B3" s="108" t="s">
        <v>308</v>
      </c>
    </row>
    <row r="4" spans="1:3">
      <c r="A4">
        <v>3</v>
      </c>
      <c r="B4" s="108" t="s">
        <v>309</v>
      </c>
      <c r="C4" s="55" t="s">
        <v>310</v>
      </c>
    </row>
    <row r="5" spans="1:3">
      <c r="B5" t="s">
        <v>144</v>
      </c>
      <c r="C5" s="55" t="s">
        <v>311</v>
      </c>
    </row>
    <row r="6" spans="1:3">
      <c r="B6" t="s">
        <v>312</v>
      </c>
      <c r="C6" s="55" t="s">
        <v>311</v>
      </c>
    </row>
    <row r="7" spans="1:3">
      <c r="B7" t="s">
        <v>175</v>
      </c>
      <c r="C7" s="55" t="s">
        <v>313</v>
      </c>
    </row>
    <row r="8" spans="1:3">
      <c r="A8">
        <v>4</v>
      </c>
      <c r="B8" s="108" t="s">
        <v>314</v>
      </c>
    </row>
    <row r="9" spans="1:3">
      <c r="A9">
        <v>5</v>
      </c>
      <c r="B9" s="108" t="s">
        <v>315</v>
      </c>
      <c r="C9" s="55" t="s">
        <v>316</v>
      </c>
    </row>
    <row r="10" spans="1:3">
      <c r="A10">
        <v>6</v>
      </c>
      <c r="B10"/>
      <c r="C10" s="55" t="s">
        <v>313</v>
      </c>
    </row>
    <row r="11" spans="1:3">
      <c r="A11">
        <v>7</v>
      </c>
      <c r="B11" s="108" t="s">
        <v>317</v>
      </c>
      <c r="C11" s="55" t="s">
        <v>318</v>
      </c>
    </row>
    <row r="12" spans="1:3">
      <c r="A12">
        <v>8</v>
      </c>
      <c r="B12" s="108" t="s">
        <v>319</v>
      </c>
      <c r="C12" s="55" t="s">
        <v>310</v>
      </c>
    </row>
    <row r="13" spans="1:3">
      <c r="B13" s="108" t="s">
        <v>91</v>
      </c>
      <c r="C13" s="55" t="s">
        <v>320</v>
      </c>
    </row>
    <row r="14" spans="1:3">
      <c r="B14" s="108" t="s">
        <v>312</v>
      </c>
      <c r="C14" s="55" t="s">
        <v>310</v>
      </c>
    </row>
    <row r="15" spans="1:3">
      <c r="A15">
        <v>9</v>
      </c>
      <c r="B15" s="108" t="s">
        <v>321</v>
      </c>
      <c r="C15" s="55" t="s">
        <v>322</v>
      </c>
    </row>
    <row r="27" spans="1:2">
      <c r="A27" t="s">
        <v>323</v>
      </c>
      <c r="B27" s="109" t="s">
        <v>324</v>
      </c>
    </row>
    <row r="28" spans="1:2">
      <c r="A28" t="s">
        <v>323</v>
      </c>
      <c r="B28" s="108" t="s">
        <v>325</v>
      </c>
    </row>
    <row r="29" spans="1:2">
      <c r="B29" s="108" t="s">
        <v>326</v>
      </c>
    </row>
    <row r="30" spans="1:2">
      <c r="B30" s="108" t="s">
        <v>327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Q89"/>
  <sheetViews>
    <sheetView topLeftCell="AF1" workbookViewId="0">
      <pane ySplit="1" topLeftCell="A2" activePane="bottomLeft" state="frozen"/>
      <selection activeCell="Q1" sqref="Q1"/>
      <selection pane="bottomLeft" activeCell="AO10" sqref="AO10"/>
    </sheetView>
  </sheetViews>
  <sheetFormatPr defaultRowHeight="14.5"/>
  <cols>
    <col min="1" max="1" width="19.54296875" customWidth="1"/>
    <col min="2" max="2" width="7.81640625" customWidth="1"/>
    <col min="3" max="3" width="9.1796875" customWidth="1"/>
    <col min="4" max="4" width="19.54296875" customWidth="1"/>
    <col min="5" max="5" width="13.54296875" customWidth="1"/>
    <col min="6" max="6" width="11.54296875" customWidth="1"/>
    <col min="7" max="7" width="15.1796875" customWidth="1"/>
    <col min="8" max="8" width="17.1796875" customWidth="1"/>
    <col min="9" max="9" width="9.453125" bestFit="1" customWidth="1"/>
    <col min="10" max="10" width="14.453125" customWidth="1"/>
    <col min="11" max="11" width="17.1796875" bestFit="1" customWidth="1"/>
    <col min="12" max="12" width="8.453125" customWidth="1"/>
    <col min="13" max="13" width="12.453125" customWidth="1"/>
    <col min="14" max="14" width="17.1796875" customWidth="1"/>
    <col min="15" max="15" width="9.7265625" bestFit="1" customWidth="1"/>
    <col min="16" max="16" width="10.7265625" customWidth="1"/>
    <col min="17" max="17" width="9.26953125" bestFit="1" customWidth="1"/>
    <col min="18" max="18" width="18.1796875" bestFit="1" customWidth="1"/>
    <col min="19" max="19" width="19.54296875" bestFit="1" customWidth="1"/>
    <col min="20" max="20" width="10.54296875" bestFit="1" customWidth="1"/>
    <col min="21" max="21" width="7.54296875" bestFit="1" customWidth="1"/>
    <col min="22" max="22" width="26.1796875" bestFit="1" customWidth="1"/>
    <col min="23" max="23" width="15.81640625" bestFit="1" customWidth="1"/>
    <col min="24" max="24" width="14.54296875" bestFit="1" customWidth="1"/>
    <col min="25" max="25" width="10.453125" bestFit="1" customWidth="1"/>
    <col min="26" max="26" width="2.54296875" bestFit="1" customWidth="1"/>
    <col min="27" max="27" width="25.453125" bestFit="1" customWidth="1"/>
    <col min="28" max="28" width="4.453125" bestFit="1" customWidth="1"/>
    <col min="30" max="30" width="34.453125" bestFit="1" customWidth="1"/>
    <col min="31" max="31" width="36.81640625" bestFit="1" customWidth="1"/>
    <col min="35" max="35" width="12.453125" customWidth="1"/>
    <col min="36" max="36" width="17.1796875" customWidth="1"/>
    <col min="38" max="38" width="12.453125" customWidth="1"/>
    <col min="39" max="39" width="17.1796875" bestFit="1" customWidth="1"/>
    <col min="41" max="41" width="33.54296875" bestFit="1" customWidth="1"/>
    <col min="42" max="42" width="9.26953125" customWidth="1"/>
    <col min="43" max="43" width="37.81640625" customWidth="1"/>
    <col min="44" max="44" width="15.26953125" customWidth="1"/>
    <col min="45" max="46" width="37.81640625" bestFit="1" customWidth="1"/>
    <col min="47" max="47" width="7.54296875" bestFit="1" customWidth="1"/>
    <col min="48" max="48" width="6.81640625" bestFit="1" customWidth="1"/>
    <col min="49" max="49" width="7.54296875" bestFit="1" customWidth="1"/>
    <col min="50" max="50" width="4.7265625" bestFit="1" customWidth="1"/>
    <col min="51" max="51" width="6.7265625" bestFit="1" customWidth="1"/>
    <col min="52" max="52" width="10.7265625" bestFit="1" customWidth="1"/>
  </cols>
  <sheetData>
    <row r="1" spans="1:43">
      <c r="A1" s="110" t="s">
        <v>329</v>
      </c>
      <c r="B1" t="s">
        <v>330</v>
      </c>
      <c r="D1" s="110" t="s">
        <v>329</v>
      </c>
      <c r="E1" t="s">
        <v>330</v>
      </c>
      <c r="F1" s="110"/>
      <c r="G1" s="110" t="s">
        <v>329</v>
      </c>
      <c r="H1" t="s">
        <v>330</v>
      </c>
      <c r="J1" s="110" t="s">
        <v>329</v>
      </c>
      <c r="K1" t="s">
        <v>330</v>
      </c>
      <c r="M1" s="110" t="s">
        <v>329</v>
      </c>
      <c r="N1" t="s">
        <v>330</v>
      </c>
      <c r="Q1" s="57" t="s">
        <v>173</v>
      </c>
      <c r="R1" s="57" t="s">
        <v>174</v>
      </c>
      <c r="S1" s="57" t="s">
        <v>169</v>
      </c>
      <c r="T1" s="57" t="s">
        <v>175</v>
      </c>
      <c r="U1" s="57" t="s">
        <v>176</v>
      </c>
      <c r="V1" s="57" t="s">
        <v>177</v>
      </c>
      <c r="W1" s="57" t="s">
        <v>178</v>
      </c>
      <c r="X1" s="57" t="s">
        <v>179</v>
      </c>
      <c r="Y1" s="57" t="s">
        <v>91</v>
      </c>
      <c r="Z1" s="57" t="s">
        <v>100</v>
      </c>
      <c r="AA1" s="57" t="s">
        <v>101</v>
      </c>
      <c r="AB1" s="57" t="s">
        <v>29</v>
      </c>
      <c r="AC1" s="57" t="s">
        <v>13</v>
      </c>
      <c r="AD1" s="58" t="s">
        <v>202</v>
      </c>
      <c r="AE1" s="58" t="s">
        <v>203</v>
      </c>
      <c r="AI1" s="110" t="s">
        <v>329</v>
      </c>
      <c r="AJ1" t="s">
        <v>330</v>
      </c>
      <c r="AL1" s="110" t="s">
        <v>329</v>
      </c>
      <c r="AM1" t="s">
        <v>330</v>
      </c>
    </row>
    <row r="2" spans="1:43">
      <c r="A2" s="111" t="s">
        <v>251</v>
      </c>
      <c r="B2" s="112">
        <v>1</v>
      </c>
      <c r="D2" s="111" t="s">
        <v>209</v>
      </c>
      <c r="E2" s="112">
        <v>62</v>
      </c>
      <c r="G2" s="111" t="s">
        <v>271</v>
      </c>
      <c r="H2" s="112">
        <v>1</v>
      </c>
      <c r="J2" s="111" t="s">
        <v>267</v>
      </c>
      <c r="K2" s="112">
        <v>1</v>
      </c>
      <c r="M2" s="111" t="s">
        <v>137</v>
      </c>
      <c r="N2" s="112">
        <v>1</v>
      </c>
      <c r="Q2" s="60" t="s">
        <v>208</v>
      </c>
      <c r="R2" s="60" t="s">
        <v>209</v>
      </c>
      <c r="S2" s="61" t="s">
        <v>210</v>
      </c>
      <c r="T2" s="62">
        <v>19100</v>
      </c>
      <c r="U2" s="63">
        <v>7.51E-2</v>
      </c>
      <c r="V2" s="60" t="s">
        <v>143</v>
      </c>
      <c r="W2" s="60" t="s">
        <v>153</v>
      </c>
      <c r="X2" s="64" t="s">
        <v>160</v>
      </c>
      <c r="Y2" s="65">
        <v>0</v>
      </c>
      <c r="Z2" s="67">
        <v>2</v>
      </c>
      <c r="AA2" s="69">
        <v>3</v>
      </c>
      <c r="AB2" s="69">
        <v>3</v>
      </c>
      <c r="AC2" s="69">
        <v>3</v>
      </c>
      <c r="AD2" s="76">
        <v>0.95</v>
      </c>
      <c r="AE2" s="76" t="s">
        <v>108</v>
      </c>
      <c r="AI2" s="111" t="s">
        <v>108</v>
      </c>
      <c r="AJ2" s="112">
        <v>44</v>
      </c>
      <c r="AL2" s="111">
        <v>0.95</v>
      </c>
      <c r="AM2" s="112">
        <v>44</v>
      </c>
      <c r="AO2" s="110" t="s">
        <v>173</v>
      </c>
      <c r="AP2" t="s">
        <v>331</v>
      </c>
    </row>
    <row r="3" spans="1:43">
      <c r="A3" s="111" t="s">
        <v>248</v>
      </c>
      <c r="B3" s="112">
        <v>1</v>
      </c>
      <c r="D3" s="111" t="s">
        <v>220</v>
      </c>
      <c r="E3" s="112">
        <v>11</v>
      </c>
      <c r="G3" s="111" t="s">
        <v>163</v>
      </c>
      <c r="H3" s="112">
        <v>1</v>
      </c>
      <c r="J3" s="111" t="s">
        <v>160</v>
      </c>
      <c r="K3" s="112">
        <v>3</v>
      </c>
      <c r="M3" s="111" t="s">
        <v>165</v>
      </c>
      <c r="N3" s="112">
        <v>1</v>
      </c>
      <c r="Q3" s="60" t="s">
        <v>208</v>
      </c>
      <c r="R3" s="60" t="s">
        <v>209</v>
      </c>
      <c r="S3" s="61" t="s">
        <v>212</v>
      </c>
      <c r="T3" s="62">
        <v>5189</v>
      </c>
      <c r="U3" s="63">
        <v>1.7899999999999999E-2</v>
      </c>
      <c r="V3" s="60" t="s">
        <v>143</v>
      </c>
      <c r="W3" s="60" t="s">
        <v>91</v>
      </c>
      <c r="X3" s="64" t="s">
        <v>162</v>
      </c>
      <c r="Y3" s="64">
        <v>3</v>
      </c>
      <c r="Z3" s="67">
        <v>2</v>
      </c>
      <c r="AA3" s="69">
        <v>3</v>
      </c>
      <c r="AB3" s="67">
        <v>2</v>
      </c>
      <c r="AC3" s="69">
        <v>3</v>
      </c>
      <c r="AD3" s="76">
        <v>0.95</v>
      </c>
      <c r="AE3" s="76" t="s">
        <v>108</v>
      </c>
      <c r="AI3" s="111" t="s">
        <v>127</v>
      </c>
      <c r="AJ3" s="112">
        <v>20</v>
      </c>
      <c r="AL3" s="111">
        <v>0.9</v>
      </c>
      <c r="AM3" s="112">
        <v>20</v>
      </c>
      <c r="AO3" s="110" t="s">
        <v>203</v>
      </c>
      <c r="AP3" t="s">
        <v>331</v>
      </c>
    </row>
    <row r="4" spans="1:43">
      <c r="A4" s="111" t="s">
        <v>235</v>
      </c>
      <c r="B4" s="112">
        <v>4</v>
      </c>
      <c r="D4" s="111" t="s">
        <v>301</v>
      </c>
      <c r="E4" s="112">
        <v>1</v>
      </c>
      <c r="G4" s="111" t="s">
        <v>156</v>
      </c>
      <c r="H4" s="112">
        <v>1</v>
      </c>
      <c r="J4" s="111" t="s">
        <v>151</v>
      </c>
      <c r="K4" s="112">
        <v>1</v>
      </c>
      <c r="M4" s="111" t="s">
        <v>304</v>
      </c>
      <c r="N4" s="112">
        <v>1</v>
      </c>
      <c r="Q4" s="60" t="s">
        <v>208</v>
      </c>
      <c r="R4" s="60" t="s">
        <v>209</v>
      </c>
      <c r="S4" s="61" t="s">
        <v>214</v>
      </c>
      <c r="T4" s="62">
        <v>26900</v>
      </c>
      <c r="U4" s="63">
        <v>3.6600000000000001E-2</v>
      </c>
      <c r="V4" s="60" t="s">
        <v>169</v>
      </c>
      <c r="W4" s="60" t="s">
        <v>153</v>
      </c>
      <c r="X4" s="72" t="s">
        <v>156</v>
      </c>
      <c r="Y4" s="65">
        <v>0</v>
      </c>
      <c r="Z4" s="67">
        <v>2</v>
      </c>
      <c r="AA4" s="69">
        <v>3</v>
      </c>
      <c r="AB4" s="81">
        <v>4</v>
      </c>
      <c r="AC4" s="69">
        <v>3</v>
      </c>
      <c r="AD4" s="76">
        <v>0.95</v>
      </c>
      <c r="AE4" s="76" t="s">
        <v>108</v>
      </c>
      <c r="AI4" s="111" t="s">
        <v>132</v>
      </c>
      <c r="AJ4" s="112">
        <v>7</v>
      </c>
      <c r="AL4" s="111">
        <v>0.85</v>
      </c>
      <c r="AM4" s="112">
        <v>7</v>
      </c>
      <c r="AO4" s="110" t="s">
        <v>91</v>
      </c>
      <c r="AP4" t="s">
        <v>331</v>
      </c>
    </row>
    <row r="5" spans="1:43">
      <c r="A5" s="111" t="s">
        <v>242</v>
      </c>
      <c r="B5" s="112">
        <v>5</v>
      </c>
      <c r="D5" s="111" t="s">
        <v>328</v>
      </c>
      <c r="E5" s="112">
        <v>74</v>
      </c>
      <c r="G5" s="111" t="s">
        <v>160</v>
      </c>
      <c r="H5" s="112">
        <v>1</v>
      </c>
      <c r="J5" s="111" t="s">
        <v>99</v>
      </c>
      <c r="K5" s="112">
        <v>6</v>
      </c>
      <c r="M5" s="111" t="s">
        <v>140</v>
      </c>
      <c r="N5" s="112">
        <v>1</v>
      </c>
      <c r="Q5" s="60" t="s">
        <v>208</v>
      </c>
      <c r="R5" s="60" t="s">
        <v>209</v>
      </c>
      <c r="S5" s="61" t="s">
        <v>215</v>
      </c>
      <c r="T5" s="62">
        <v>20800</v>
      </c>
      <c r="U5" s="63">
        <v>4.24E-2</v>
      </c>
      <c r="V5" s="60" t="s">
        <v>143</v>
      </c>
      <c r="W5" s="60" t="s">
        <v>126</v>
      </c>
      <c r="X5" s="72" t="s">
        <v>159</v>
      </c>
      <c r="Y5" s="65">
        <v>0</v>
      </c>
      <c r="Z5" s="67">
        <v>2</v>
      </c>
      <c r="AA5" s="69">
        <v>3</v>
      </c>
      <c r="AB5" s="67">
        <v>2</v>
      </c>
      <c r="AC5" s="69">
        <v>3</v>
      </c>
      <c r="AD5" s="76">
        <v>0.95</v>
      </c>
      <c r="AE5" s="76" t="s">
        <v>108</v>
      </c>
      <c r="AI5" s="111" t="s">
        <v>114</v>
      </c>
      <c r="AJ5" s="112">
        <v>1</v>
      </c>
      <c r="AL5" s="111">
        <v>1.1000000000000001</v>
      </c>
      <c r="AM5" s="112">
        <v>1</v>
      </c>
      <c r="AO5" s="110" t="s">
        <v>100</v>
      </c>
      <c r="AP5" t="s">
        <v>331</v>
      </c>
    </row>
    <row r="6" spans="1:43">
      <c r="A6" s="111" t="s">
        <v>228</v>
      </c>
      <c r="B6" s="112">
        <v>5</v>
      </c>
      <c r="G6" s="111" t="s">
        <v>152</v>
      </c>
      <c r="H6" s="112">
        <v>2</v>
      </c>
      <c r="J6" s="111" t="s">
        <v>126</v>
      </c>
      <c r="K6" s="112">
        <v>8</v>
      </c>
      <c r="M6" s="111" t="s">
        <v>107</v>
      </c>
      <c r="N6" s="112">
        <v>3</v>
      </c>
      <c r="Q6" s="60" t="s">
        <v>208</v>
      </c>
      <c r="R6" s="60" t="s">
        <v>209</v>
      </c>
      <c r="S6" s="61" t="s">
        <v>217</v>
      </c>
      <c r="T6" s="62">
        <v>73500</v>
      </c>
      <c r="U6" s="63">
        <v>3.4500000000000003E-2</v>
      </c>
      <c r="V6" s="60" t="s">
        <v>168</v>
      </c>
      <c r="W6" s="60" t="s">
        <v>91</v>
      </c>
      <c r="X6" s="72" t="s">
        <v>126</v>
      </c>
      <c r="Y6" s="64">
        <v>3</v>
      </c>
      <c r="Z6" s="67">
        <v>2</v>
      </c>
      <c r="AA6" s="69">
        <v>3</v>
      </c>
      <c r="AB6" s="69">
        <v>3</v>
      </c>
      <c r="AC6" s="67">
        <v>2</v>
      </c>
      <c r="AD6" s="76">
        <v>0.95</v>
      </c>
      <c r="AE6" s="76" t="s">
        <v>108</v>
      </c>
      <c r="AI6" s="111" t="s">
        <v>120</v>
      </c>
      <c r="AJ6" s="112">
        <v>1</v>
      </c>
      <c r="AL6" s="111">
        <v>1.05</v>
      </c>
      <c r="AM6" s="112">
        <v>1</v>
      </c>
      <c r="AO6" s="110" t="s">
        <v>101</v>
      </c>
      <c r="AP6" t="s">
        <v>331</v>
      </c>
    </row>
    <row r="7" spans="1:43">
      <c r="A7" s="111" t="s">
        <v>208</v>
      </c>
      <c r="B7" s="112">
        <v>14</v>
      </c>
      <c r="G7" s="111" t="s">
        <v>35</v>
      </c>
      <c r="H7" s="112">
        <v>2</v>
      </c>
      <c r="J7" s="111" t="s">
        <v>131</v>
      </c>
      <c r="K7" s="112">
        <v>10</v>
      </c>
      <c r="M7" s="111" t="s">
        <v>166</v>
      </c>
      <c r="N7" s="112">
        <v>3</v>
      </c>
      <c r="Q7" s="60" t="s">
        <v>208</v>
      </c>
      <c r="R7" s="60" t="s">
        <v>209</v>
      </c>
      <c r="S7" s="61" t="s">
        <v>218</v>
      </c>
      <c r="T7" s="62">
        <v>28300</v>
      </c>
      <c r="U7" s="63">
        <v>9.35E-2</v>
      </c>
      <c r="V7" s="60" t="s">
        <v>168</v>
      </c>
      <c r="W7" s="60" t="s">
        <v>91</v>
      </c>
      <c r="X7" s="72" t="s">
        <v>91</v>
      </c>
      <c r="Y7" s="81">
        <v>4</v>
      </c>
      <c r="Z7" s="67">
        <v>2</v>
      </c>
      <c r="AA7" s="69">
        <v>3</v>
      </c>
      <c r="AB7" s="69">
        <v>3</v>
      </c>
      <c r="AC7" s="81">
        <v>4</v>
      </c>
      <c r="AD7" s="76">
        <v>0.95</v>
      </c>
      <c r="AE7" s="76" t="s">
        <v>108</v>
      </c>
      <c r="AI7" s="111" t="s">
        <v>328</v>
      </c>
      <c r="AJ7" s="112">
        <v>73</v>
      </c>
      <c r="AL7" s="111" t="s">
        <v>328</v>
      </c>
      <c r="AM7" s="112">
        <v>73</v>
      </c>
      <c r="AO7" s="110" t="s">
        <v>29</v>
      </c>
      <c r="AP7" t="s">
        <v>331</v>
      </c>
    </row>
    <row r="8" spans="1:43">
      <c r="A8" s="111" t="s">
        <v>253</v>
      </c>
      <c r="B8" s="112">
        <v>44</v>
      </c>
      <c r="G8" s="111" t="s">
        <v>151</v>
      </c>
      <c r="H8" s="112">
        <v>2</v>
      </c>
      <c r="J8" s="111" t="s">
        <v>237</v>
      </c>
      <c r="K8" s="112">
        <v>1</v>
      </c>
      <c r="M8" s="111" t="s">
        <v>170</v>
      </c>
      <c r="N8" s="112">
        <v>3</v>
      </c>
      <c r="Q8" s="60" t="s">
        <v>208</v>
      </c>
      <c r="R8" s="60" t="s">
        <v>209</v>
      </c>
      <c r="S8" s="61" t="s">
        <v>219</v>
      </c>
      <c r="T8" s="62">
        <v>113000</v>
      </c>
      <c r="U8" s="63">
        <v>5.9200000000000003E-2</v>
      </c>
      <c r="V8" s="60" t="s">
        <v>169</v>
      </c>
      <c r="W8" s="60" t="s">
        <v>126</v>
      </c>
      <c r="X8" s="72" t="s">
        <v>159</v>
      </c>
      <c r="Y8" s="65">
        <v>0</v>
      </c>
      <c r="Z8" s="69">
        <v>3</v>
      </c>
      <c r="AA8" s="69">
        <v>3</v>
      </c>
      <c r="AB8" s="69">
        <v>3</v>
      </c>
      <c r="AC8" s="67">
        <v>2</v>
      </c>
      <c r="AD8" s="76">
        <v>0.9</v>
      </c>
      <c r="AE8" s="76" t="s">
        <v>127</v>
      </c>
      <c r="AO8" s="110" t="s">
        <v>13</v>
      </c>
      <c r="AP8" t="s">
        <v>331</v>
      </c>
    </row>
    <row r="9" spans="1:43">
      <c r="A9" s="111" t="s">
        <v>328</v>
      </c>
      <c r="B9" s="112">
        <v>74</v>
      </c>
      <c r="G9" s="111" t="s">
        <v>153</v>
      </c>
      <c r="H9" s="112">
        <v>3</v>
      </c>
      <c r="J9" s="111" t="s">
        <v>134</v>
      </c>
      <c r="K9" s="112">
        <v>1</v>
      </c>
      <c r="M9" s="111" t="s">
        <v>171</v>
      </c>
      <c r="N9" s="112">
        <v>3</v>
      </c>
      <c r="Q9" s="60" t="s">
        <v>208</v>
      </c>
      <c r="R9" s="60" t="s">
        <v>220</v>
      </c>
      <c r="S9" s="61" t="s">
        <v>221</v>
      </c>
      <c r="T9" s="62">
        <v>108000</v>
      </c>
      <c r="U9" s="63">
        <v>5.9799999999999999E-2</v>
      </c>
      <c r="V9" s="60" t="s">
        <v>172</v>
      </c>
      <c r="W9" s="64" t="s">
        <v>160</v>
      </c>
      <c r="X9" s="64" t="s">
        <v>99</v>
      </c>
      <c r="Y9" s="65">
        <v>0</v>
      </c>
      <c r="Z9" s="69">
        <v>3</v>
      </c>
      <c r="AA9" s="69">
        <v>3</v>
      </c>
      <c r="AB9" s="67">
        <v>2</v>
      </c>
      <c r="AC9" s="81">
        <v>4</v>
      </c>
      <c r="AD9" s="76">
        <v>0.95</v>
      </c>
      <c r="AE9" s="76" t="s">
        <v>108</v>
      </c>
    </row>
    <row r="10" spans="1:43">
      <c r="G10" s="111" t="s">
        <v>159</v>
      </c>
      <c r="H10" s="112">
        <v>3</v>
      </c>
      <c r="J10" s="111" t="s">
        <v>156</v>
      </c>
      <c r="K10" s="112">
        <v>1</v>
      </c>
      <c r="M10" s="111" t="s">
        <v>134</v>
      </c>
      <c r="N10" s="112">
        <v>4</v>
      </c>
      <c r="Q10" s="60" t="s">
        <v>208</v>
      </c>
      <c r="R10" s="60" t="s">
        <v>209</v>
      </c>
      <c r="S10" s="61" t="s">
        <v>222</v>
      </c>
      <c r="T10" s="62">
        <v>40900</v>
      </c>
      <c r="U10" s="63">
        <v>6.3399999999999998E-2</v>
      </c>
      <c r="V10" s="60" t="s">
        <v>171</v>
      </c>
      <c r="W10" s="60" t="s">
        <v>148</v>
      </c>
      <c r="X10" s="72" t="s">
        <v>134</v>
      </c>
      <c r="Y10" s="65">
        <v>0</v>
      </c>
      <c r="Z10" s="67">
        <v>2</v>
      </c>
      <c r="AA10" s="85">
        <v>5</v>
      </c>
      <c r="AB10" s="81">
        <v>4</v>
      </c>
      <c r="AC10" s="81">
        <v>4</v>
      </c>
      <c r="AD10" s="76">
        <v>0.95</v>
      </c>
      <c r="AE10" s="76" t="s">
        <v>108</v>
      </c>
      <c r="AO10" s="110" t="s">
        <v>329</v>
      </c>
      <c r="AP10" t="s">
        <v>333</v>
      </c>
      <c r="AQ10" t="s">
        <v>332</v>
      </c>
    </row>
    <row r="11" spans="1:43">
      <c r="G11" s="111" t="s">
        <v>131</v>
      </c>
      <c r="H11" s="112">
        <v>4</v>
      </c>
      <c r="J11" s="111" t="s">
        <v>162</v>
      </c>
      <c r="K11" s="112">
        <v>5</v>
      </c>
      <c r="M11" s="111" t="s">
        <v>119</v>
      </c>
      <c r="N11" s="112">
        <v>7</v>
      </c>
      <c r="Q11" s="60" t="s">
        <v>208</v>
      </c>
      <c r="R11" s="60" t="s">
        <v>209</v>
      </c>
      <c r="S11" s="61" t="s">
        <v>223</v>
      </c>
      <c r="T11" s="62">
        <v>167000</v>
      </c>
      <c r="U11" s="63">
        <v>1.7299999999999999E-2</v>
      </c>
      <c r="V11" s="60" t="s">
        <v>168</v>
      </c>
      <c r="W11" s="60" t="s">
        <v>126</v>
      </c>
      <c r="X11" s="72" t="s">
        <v>151</v>
      </c>
      <c r="Y11" s="65">
        <v>0</v>
      </c>
      <c r="Z11" s="67">
        <v>2</v>
      </c>
      <c r="AA11" s="81">
        <v>4</v>
      </c>
      <c r="AB11" s="85">
        <v>5</v>
      </c>
      <c r="AC11" s="69">
        <v>3</v>
      </c>
      <c r="AD11" s="76">
        <v>0.95</v>
      </c>
      <c r="AE11" s="76" t="s">
        <v>108</v>
      </c>
      <c r="AO11" s="111" t="s">
        <v>292</v>
      </c>
      <c r="AP11" s="112">
        <v>636</v>
      </c>
      <c r="AQ11" s="112">
        <v>0.9</v>
      </c>
    </row>
    <row r="12" spans="1:43">
      <c r="G12" s="111" t="s">
        <v>148</v>
      </c>
      <c r="H12" s="112">
        <v>5</v>
      </c>
      <c r="J12" s="111" t="s">
        <v>163</v>
      </c>
      <c r="K12" s="112">
        <v>1</v>
      </c>
      <c r="M12" s="111" t="s">
        <v>168</v>
      </c>
      <c r="N12" s="112">
        <v>8</v>
      </c>
      <c r="Q12" s="60" t="s">
        <v>208</v>
      </c>
      <c r="R12" s="60" t="s">
        <v>209</v>
      </c>
      <c r="S12" s="61" t="s">
        <v>224</v>
      </c>
      <c r="T12" s="62">
        <v>23000</v>
      </c>
      <c r="U12" s="63">
        <v>5.5399999999999998E-2</v>
      </c>
      <c r="V12" s="60" t="s">
        <v>168</v>
      </c>
      <c r="W12" s="60" t="s">
        <v>91</v>
      </c>
      <c r="X12" s="72" t="s">
        <v>99</v>
      </c>
      <c r="Y12" s="64">
        <v>3</v>
      </c>
      <c r="Z12" s="67">
        <v>2</v>
      </c>
      <c r="AA12" s="69">
        <v>3</v>
      </c>
      <c r="AB12" s="67">
        <v>2</v>
      </c>
      <c r="AC12" s="69">
        <v>3</v>
      </c>
      <c r="AD12" s="76">
        <v>0.95</v>
      </c>
      <c r="AE12" s="76" t="s">
        <v>108</v>
      </c>
      <c r="AO12" s="111" t="s">
        <v>252</v>
      </c>
      <c r="AP12" s="112">
        <v>2067</v>
      </c>
      <c r="AQ12" s="112">
        <v>0.9</v>
      </c>
    </row>
    <row r="13" spans="1:43">
      <c r="G13" s="111" t="s">
        <v>142</v>
      </c>
      <c r="H13" s="112">
        <v>7</v>
      </c>
      <c r="J13" s="111" t="s">
        <v>154</v>
      </c>
      <c r="K13" s="112">
        <v>5</v>
      </c>
      <c r="M13" s="111" t="s">
        <v>172</v>
      </c>
      <c r="N13" s="112">
        <v>9</v>
      </c>
      <c r="Q13" s="60" t="s">
        <v>208</v>
      </c>
      <c r="R13" s="60" t="s">
        <v>209</v>
      </c>
      <c r="S13" s="61" t="s">
        <v>225</v>
      </c>
      <c r="T13" s="62">
        <v>5141</v>
      </c>
      <c r="U13" s="63">
        <v>4.1200000000000001E-2</v>
      </c>
      <c r="V13" s="60" t="s">
        <v>143</v>
      </c>
      <c r="W13" s="60" t="s">
        <v>91</v>
      </c>
      <c r="X13" s="72" t="s">
        <v>99</v>
      </c>
      <c r="Y13" s="81">
        <v>4</v>
      </c>
      <c r="Z13" s="86">
        <v>1</v>
      </c>
      <c r="AA13" s="69">
        <v>3</v>
      </c>
      <c r="AB13" s="69">
        <v>3</v>
      </c>
      <c r="AC13" s="69">
        <v>3</v>
      </c>
      <c r="AD13" s="76">
        <v>0.95</v>
      </c>
      <c r="AE13" s="76" t="s">
        <v>108</v>
      </c>
      <c r="AO13" s="111" t="s">
        <v>298</v>
      </c>
      <c r="AP13" s="112">
        <v>2153</v>
      </c>
      <c r="AQ13" s="112">
        <v>0.9</v>
      </c>
    </row>
    <row r="14" spans="1:43">
      <c r="A14" s="110" t="s">
        <v>329</v>
      </c>
      <c r="B14" t="s">
        <v>334</v>
      </c>
      <c r="D14" s="110" t="s">
        <v>329</v>
      </c>
      <c r="E14" s="118" t="s">
        <v>333</v>
      </c>
      <c r="G14" s="111" t="s">
        <v>237</v>
      </c>
      <c r="H14" s="112">
        <v>8</v>
      </c>
      <c r="I14" s="110"/>
      <c r="J14" s="111" t="s">
        <v>148</v>
      </c>
      <c r="K14" s="112">
        <v>1</v>
      </c>
      <c r="L14" s="110"/>
      <c r="M14" s="111" t="s">
        <v>143</v>
      </c>
      <c r="N14" s="112">
        <v>9</v>
      </c>
      <c r="O14" s="110"/>
      <c r="P14" s="110"/>
      <c r="Q14" s="113" t="s">
        <v>208</v>
      </c>
      <c r="R14" s="113" t="s">
        <v>209</v>
      </c>
      <c r="S14" s="114" t="s">
        <v>226</v>
      </c>
      <c r="T14" s="115">
        <v>254000</v>
      </c>
      <c r="U14" s="116">
        <v>7.4999999999999997E-2</v>
      </c>
      <c r="V14" s="113" t="s">
        <v>169</v>
      </c>
      <c r="W14" s="60" t="s">
        <v>126</v>
      </c>
      <c r="X14" s="64" t="s">
        <v>163</v>
      </c>
      <c r="Y14" s="65">
        <v>0</v>
      </c>
      <c r="Z14" s="67">
        <v>2</v>
      </c>
      <c r="AA14" s="69">
        <v>3</v>
      </c>
      <c r="AB14" s="69">
        <v>3</v>
      </c>
      <c r="AC14" s="67">
        <v>2</v>
      </c>
      <c r="AD14" s="76">
        <v>0.9</v>
      </c>
      <c r="AE14" s="76" t="s">
        <v>127</v>
      </c>
      <c r="AO14" s="111" t="s">
        <v>299</v>
      </c>
      <c r="AP14" s="112">
        <v>3842</v>
      </c>
      <c r="AQ14" s="112">
        <v>0.9</v>
      </c>
    </row>
    <row r="15" spans="1:43">
      <c r="A15" s="111" t="s">
        <v>258</v>
      </c>
      <c r="B15" s="117"/>
      <c r="D15" s="111" t="s">
        <v>292</v>
      </c>
      <c r="E15" s="119">
        <v>636</v>
      </c>
      <c r="G15" s="111" t="s">
        <v>91</v>
      </c>
      <c r="H15" s="112">
        <v>15</v>
      </c>
      <c r="J15" s="111" t="s">
        <v>142</v>
      </c>
      <c r="K15" s="112">
        <v>1</v>
      </c>
      <c r="M15" s="111" t="s">
        <v>169</v>
      </c>
      <c r="N15" s="112">
        <v>21</v>
      </c>
      <c r="Q15" s="60" t="s">
        <v>208</v>
      </c>
      <c r="R15" s="60" t="s">
        <v>209</v>
      </c>
      <c r="S15" s="61" t="s">
        <v>227</v>
      </c>
      <c r="T15" s="62">
        <v>96100</v>
      </c>
      <c r="U15" s="63">
        <v>3.5299999999999998E-2</v>
      </c>
      <c r="V15" s="60" t="s">
        <v>169</v>
      </c>
      <c r="W15" s="60" t="s">
        <v>148</v>
      </c>
      <c r="X15" s="72" t="s">
        <v>99</v>
      </c>
      <c r="Y15" s="65">
        <v>0</v>
      </c>
      <c r="Z15" s="86">
        <v>1</v>
      </c>
      <c r="AA15" s="81">
        <v>4</v>
      </c>
      <c r="AB15" s="69">
        <v>3</v>
      </c>
      <c r="AC15" s="67">
        <v>2</v>
      </c>
      <c r="AD15" s="76">
        <v>0.9</v>
      </c>
      <c r="AE15" s="76" t="s">
        <v>127</v>
      </c>
      <c r="AO15" s="111" t="s">
        <v>225</v>
      </c>
      <c r="AP15" s="112">
        <v>5141</v>
      </c>
      <c r="AQ15" s="112">
        <v>0.95</v>
      </c>
    </row>
    <row r="16" spans="1:43">
      <c r="A16" s="111" t="s">
        <v>260</v>
      </c>
      <c r="B16" s="117"/>
      <c r="D16" s="111" t="s">
        <v>252</v>
      </c>
      <c r="E16" s="119">
        <v>2067</v>
      </c>
      <c r="G16" s="111" t="s">
        <v>126</v>
      </c>
      <c r="H16" s="112">
        <v>19</v>
      </c>
      <c r="J16" s="111" t="s">
        <v>91</v>
      </c>
      <c r="K16" s="112">
        <v>2</v>
      </c>
      <c r="M16" s="111" t="s">
        <v>328</v>
      </c>
      <c r="N16" s="112">
        <v>74</v>
      </c>
      <c r="Q16" s="87" t="s">
        <v>228</v>
      </c>
      <c r="R16" s="88" t="s">
        <v>209</v>
      </c>
      <c r="S16" s="89" t="s">
        <v>229</v>
      </c>
      <c r="T16" s="90">
        <v>67100</v>
      </c>
      <c r="U16" s="91">
        <v>9.2999999999999992E-3</v>
      </c>
      <c r="V16" s="88" t="s">
        <v>168</v>
      </c>
      <c r="W16" s="88" t="s">
        <v>91</v>
      </c>
      <c r="X16" s="88" t="s">
        <v>160</v>
      </c>
      <c r="Y16" s="81">
        <v>4</v>
      </c>
      <c r="Z16" s="92">
        <v>3</v>
      </c>
      <c r="AA16" s="92">
        <v>3</v>
      </c>
      <c r="AB16" s="93">
        <v>2</v>
      </c>
      <c r="AC16" s="92">
        <v>3</v>
      </c>
      <c r="AD16" s="76">
        <v>0.95</v>
      </c>
      <c r="AE16" s="76" t="s">
        <v>108</v>
      </c>
      <c r="AO16" s="111" t="s">
        <v>212</v>
      </c>
      <c r="AP16" s="112">
        <v>5189</v>
      </c>
      <c r="AQ16" s="112">
        <v>0.95</v>
      </c>
    </row>
    <row r="17" spans="1:43">
      <c r="A17" s="111" t="s">
        <v>303</v>
      </c>
      <c r="B17" s="117"/>
      <c r="D17" s="111" t="s">
        <v>298</v>
      </c>
      <c r="E17" s="119">
        <v>2153</v>
      </c>
      <c r="G17" s="111" t="s">
        <v>328</v>
      </c>
      <c r="H17" s="112">
        <v>74</v>
      </c>
      <c r="J17" s="111" t="s">
        <v>159</v>
      </c>
      <c r="K17" s="112">
        <v>9</v>
      </c>
      <c r="Q17" s="87" t="s">
        <v>228</v>
      </c>
      <c r="R17" s="88" t="s">
        <v>209</v>
      </c>
      <c r="S17" s="89" t="s">
        <v>230</v>
      </c>
      <c r="T17" s="90">
        <v>63900</v>
      </c>
      <c r="U17" s="91">
        <v>1.15E-2</v>
      </c>
      <c r="V17" s="88" t="s">
        <v>166</v>
      </c>
      <c r="W17" s="88" t="s">
        <v>131</v>
      </c>
      <c r="X17" s="88" t="s">
        <v>231</v>
      </c>
      <c r="Y17" s="86">
        <v>1</v>
      </c>
      <c r="Z17" s="96">
        <v>4</v>
      </c>
      <c r="AA17" s="97">
        <v>5</v>
      </c>
      <c r="AB17" s="96">
        <v>4</v>
      </c>
      <c r="AC17" s="92">
        <v>3</v>
      </c>
      <c r="AD17" s="76">
        <v>0.95</v>
      </c>
      <c r="AE17" s="76" t="s">
        <v>108</v>
      </c>
      <c r="AO17" s="111" t="s">
        <v>297</v>
      </c>
      <c r="AP17" s="112">
        <v>6555</v>
      </c>
      <c r="AQ17" s="112">
        <v>0.9</v>
      </c>
    </row>
    <row r="18" spans="1:43">
      <c r="A18" s="111" t="s">
        <v>261</v>
      </c>
      <c r="B18" s="117">
        <v>0</v>
      </c>
      <c r="D18" s="111" t="s">
        <v>299</v>
      </c>
      <c r="E18" s="119">
        <v>3842</v>
      </c>
      <c r="J18" s="111" t="s">
        <v>328</v>
      </c>
      <c r="K18" s="112">
        <v>56</v>
      </c>
      <c r="Q18" s="87" t="s">
        <v>228</v>
      </c>
      <c r="R18" s="88" t="s">
        <v>209</v>
      </c>
      <c r="S18" s="89" t="s">
        <v>232</v>
      </c>
      <c r="T18" s="90">
        <v>395000</v>
      </c>
      <c r="U18" s="91">
        <v>1.3100000000000001E-2</v>
      </c>
      <c r="V18" s="88" t="s">
        <v>170</v>
      </c>
      <c r="W18" s="88" t="s">
        <v>126</v>
      </c>
      <c r="X18" s="88" t="s">
        <v>131</v>
      </c>
      <c r="Y18" s="65">
        <v>0</v>
      </c>
      <c r="Z18" s="93">
        <v>2</v>
      </c>
      <c r="AA18" s="96">
        <v>4</v>
      </c>
      <c r="AB18" s="92">
        <v>3</v>
      </c>
      <c r="AC18" s="92">
        <v>3</v>
      </c>
      <c r="AD18" s="76">
        <v>0.95</v>
      </c>
      <c r="AE18" s="76" t="s">
        <v>108</v>
      </c>
      <c r="AO18" s="111" t="s">
        <v>275</v>
      </c>
      <c r="AP18" s="112">
        <v>6564</v>
      </c>
      <c r="AQ18" s="112">
        <v>0.9</v>
      </c>
    </row>
    <row r="19" spans="1:43">
      <c r="A19" s="111" t="s">
        <v>255</v>
      </c>
      <c r="B19" s="117"/>
      <c r="D19" s="111" t="s">
        <v>225</v>
      </c>
      <c r="E19" s="119">
        <v>5141</v>
      </c>
      <c r="Q19" s="87" t="s">
        <v>228</v>
      </c>
      <c r="R19" s="88" t="s">
        <v>209</v>
      </c>
      <c r="S19" s="89" t="s">
        <v>233</v>
      </c>
      <c r="T19" s="90">
        <v>27000</v>
      </c>
      <c r="U19" s="91">
        <v>2.41E-2</v>
      </c>
      <c r="V19" s="88" t="s">
        <v>143</v>
      </c>
      <c r="W19" s="88" t="s">
        <v>153</v>
      </c>
      <c r="X19" s="88" t="s">
        <v>160</v>
      </c>
      <c r="Y19" s="69">
        <v>3</v>
      </c>
      <c r="Z19" s="93">
        <v>2</v>
      </c>
      <c r="AA19" s="92">
        <v>3</v>
      </c>
      <c r="AB19" s="92">
        <v>3</v>
      </c>
      <c r="AC19" s="92">
        <v>3</v>
      </c>
      <c r="AD19" s="76">
        <v>0.95</v>
      </c>
      <c r="AE19" s="76" t="s">
        <v>108</v>
      </c>
      <c r="AO19" s="111" t="s">
        <v>281</v>
      </c>
      <c r="AP19" s="112">
        <v>7843</v>
      </c>
      <c r="AQ19" s="112">
        <v>1.05</v>
      </c>
    </row>
    <row r="20" spans="1:43">
      <c r="A20" s="111" t="s">
        <v>234</v>
      </c>
      <c r="B20" s="117">
        <v>3.8999999999999998E-3</v>
      </c>
      <c r="D20" s="111" t="s">
        <v>212</v>
      </c>
      <c r="E20" s="119">
        <v>5189</v>
      </c>
      <c r="Q20" s="87" t="s">
        <v>228</v>
      </c>
      <c r="R20" s="88" t="s">
        <v>209</v>
      </c>
      <c r="S20" s="89" t="s">
        <v>234</v>
      </c>
      <c r="T20" s="90">
        <v>20800</v>
      </c>
      <c r="U20" s="91">
        <v>3.8999999999999998E-3</v>
      </c>
      <c r="V20" s="88" t="s">
        <v>140</v>
      </c>
      <c r="W20" s="88" t="s">
        <v>159</v>
      </c>
      <c r="X20" s="88" t="s">
        <v>231</v>
      </c>
      <c r="Y20" s="86">
        <v>1</v>
      </c>
      <c r="Z20" s="92">
        <v>3</v>
      </c>
      <c r="AA20" s="92">
        <v>3</v>
      </c>
      <c r="AB20" s="93">
        <v>2</v>
      </c>
      <c r="AC20" s="93">
        <v>2</v>
      </c>
      <c r="AD20" s="76">
        <v>0.95</v>
      </c>
      <c r="AE20" s="76" t="s">
        <v>108</v>
      </c>
      <c r="AO20" s="111" t="s">
        <v>287</v>
      </c>
      <c r="AP20" s="112">
        <v>8399</v>
      </c>
      <c r="AQ20" s="112">
        <v>0.9</v>
      </c>
    </row>
    <row r="21" spans="1:43">
      <c r="A21" s="111" t="s">
        <v>229</v>
      </c>
      <c r="B21" s="117">
        <v>9.2999999999999992E-3</v>
      </c>
      <c r="D21" s="111" t="s">
        <v>297</v>
      </c>
      <c r="E21" s="119">
        <v>6555</v>
      </c>
      <c r="Q21" s="87" t="s">
        <v>235</v>
      </c>
      <c r="R21" s="88" t="s">
        <v>209</v>
      </c>
      <c r="S21" s="89" t="s">
        <v>236</v>
      </c>
      <c r="T21" s="90">
        <v>10200</v>
      </c>
      <c r="U21" s="91">
        <v>1.3599999999999999E-2</v>
      </c>
      <c r="V21" s="88" t="s">
        <v>169</v>
      </c>
      <c r="W21" s="88" t="s">
        <v>91</v>
      </c>
      <c r="X21" s="88" t="s">
        <v>237</v>
      </c>
      <c r="Y21" s="69">
        <v>3</v>
      </c>
      <c r="Z21" s="92">
        <v>3</v>
      </c>
      <c r="AA21" s="92">
        <v>3</v>
      </c>
      <c r="AB21" s="93">
        <v>2</v>
      </c>
      <c r="AC21" s="92">
        <v>3</v>
      </c>
      <c r="AD21" s="76">
        <v>0.95</v>
      </c>
      <c r="AE21" s="76" t="s">
        <v>108</v>
      </c>
      <c r="AO21" s="111" t="s">
        <v>236</v>
      </c>
      <c r="AP21" s="112">
        <v>10200</v>
      </c>
      <c r="AQ21" s="112">
        <v>0.95</v>
      </c>
    </row>
    <row r="22" spans="1:43">
      <c r="A22" s="111" t="s">
        <v>297</v>
      </c>
      <c r="B22" s="117">
        <v>9.4999999999999998E-3</v>
      </c>
      <c r="D22" s="111" t="s">
        <v>275</v>
      </c>
      <c r="E22" s="119">
        <v>6564</v>
      </c>
      <c r="Q22" s="87" t="s">
        <v>235</v>
      </c>
      <c r="R22" s="88" t="s">
        <v>209</v>
      </c>
      <c r="S22" s="89" t="s">
        <v>238</v>
      </c>
      <c r="T22" s="90">
        <v>182000</v>
      </c>
      <c r="U22" s="91">
        <v>1.41E-2</v>
      </c>
      <c r="V22" s="88" t="s">
        <v>169</v>
      </c>
      <c r="W22" s="88" t="s">
        <v>35</v>
      </c>
      <c r="X22" s="88" t="s">
        <v>162</v>
      </c>
      <c r="Y22" s="69">
        <v>3</v>
      </c>
      <c r="Z22" s="100">
        <v>1</v>
      </c>
      <c r="AA22" s="96">
        <v>4</v>
      </c>
      <c r="AB22" s="93">
        <v>2</v>
      </c>
      <c r="AC22" s="96">
        <v>4</v>
      </c>
      <c r="AD22" s="76">
        <v>0.95</v>
      </c>
      <c r="AE22" s="76" t="s">
        <v>108</v>
      </c>
      <c r="AO22" s="111" t="s">
        <v>249</v>
      </c>
      <c r="AP22" s="112">
        <v>11100</v>
      </c>
      <c r="AQ22" s="112">
        <v>0.95</v>
      </c>
    </row>
    <row r="23" spans="1:43">
      <c r="A23" s="111" t="s">
        <v>230</v>
      </c>
      <c r="B23" s="117">
        <v>1.15E-2</v>
      </c>
      <c r="D23" s="111" t="s">
        <v>281</v>
      </c>
      <c r="E23" s="119">
        <v>7843</v>
      </c>
      <c r="Q23" s="87" t="s">
        <v>235</v>
      </c>
      <c r="R23" s="88" t="s">
        <v>209</v>
      </c>
      <c r="S23" s="89" t="s">
        <v>239</v>
      </c>
      <c r="T23" s="90">
        <v>29000</v>
      </c>
      <c r="U23" s="91">
        <v>2.7300000000000001E-2</v>
      </c>
      <c r="V23" s="88" t="s">
        <v>166</v>
      </c>
      <c r="W23" s="88" t="s">
        <v>237</v>
      </c>
      <c r="X23" s="88" t="s">
        <v>231</v>
      </c>
      <c r="Y23" s="65">
        <v>0</v>
      </c>
      <c r="Z23" s="97">
        <v>5</v>
      </c>
      <c r="AA23" s="92">
        <v>3</v>
      </c>
      <c r="AB23" s="93">
        <v>2</v>
      </c>
      <c r="AC23" s="100">
        <v>1</v>
      </c>
      <c r="AD23" s="76">
        <v>0.95</v>
      </c>
      <c r="AE23" s="76" t="s">
        <v>108</v>
      </c>
      <c r="AO23" s="111" t="s">
        <v>276</v>
      </c>
      <c r="AP23" s="112">
        <v>11500</v>
      </c>
      <c r="AQ23" s="112">
        <v>0</v>
      </c>
    </row>
    <row r="24" spans="1:43">
      <c r="A24" s="111" t="s">
        <v>270</v>
      </c>
      <c r="B24" s="117">
        <v>1.1599999999999999E-2</v>
      </c>
      <c r="D24" s="111" t="s">
        <v>287</v>
      </c>
      <c r="E24" s="119">
        <v>8399</v>
      </c>
      <c r="Q24" s="87" t="s">
        <v>235</v>
      </c>
      <c r="R24" s="88" t="s">
        <v>240</v>
      </c>
      <c r="S24" s="89" t="s">
        <v>241</v>
      </c>
      <c r="T24" s="90">
        <v>24500</v>
      </c>
      <c r="U24" s="91">
        <v>6.1499999999999999E-2</v>
      </c>
      <c r="V24" s="88" t="s">
        <v>169</v>
      </c>
      <c r="W24" s="88" t="s">
        <v>91</v>
      </c>
      <c r="X24" s="88" t="s">
        <v>231</v>
      </c>
      <c r="Y24" s="81">
        <v>4</v>
      </c>
      <c r="Z24" s="92">
        <v>3</v>
      </c>
      <c r="AA24" s="92">
        <v>3</v>
      </c>
      <c r="AB24" s="93">
        <v>2</v>
      </c>
      <c r="AC24" s="92">
        <v>3</v>
      </c>
      <c r="AD24" s="76">
        <v>0.95</v>
      </c>
      <c r="AE24" s="76" t="s">
        <v>108</v>
      </c>
      <c r="AO24" s="111" t="s">
        <v>290</v>
      </c>
      <c r="AP24" s="112">
        <v>12200</v>
      </c>
      <c r="AQ24" s="112">
        <v>0.95</v>
      </c>
    </row>
    <row r="25" spans="1:43">
      <c r="A25" s="111" t="s">
        <v>289</v>
      </c>
      <c r="B25" s="117">
        <v>1.2800000000000001E-2</v>
      </c>
      <c r="D25" s="111" t="s">
        <v>236</v>
      </c>
      <c r="E25" s="119">
        <v>10200</v>
      </c>
      <c r="Q25" s="87" t="s">
        <v>242</v>
      </c>
      <c r="R25" s="88" t="s">
        <v>209</v>
      </c>
      <c r="S25" s="89" t="s">
        <v>243</v>
      </c>
      <c r="T25" s="90">
        <v>14500</v>
      </c>
      <c r="U25" s="91">
        <v>4.48E-2</v>
      </c>
      <c r="V25" s="88" t="s">
        <v>134</v>
      </c>
      <c r="W25" s="88" t="s">
        <v>237</v>
      </c>
      <c r="X25" s="88" t="s">
        <v>159</v>
      </c>
      <c r="Y25" s="65">
        <v>0</v>
      </c>
      <c r="Z25" s="97">
        <v>5</v>
      </c>
      <c r="AA25" s="92">
        <v>3</v>
      </c>
      <c r="AB25" s="93">
        <v>2</v>
      </c>
      <c r="AC25" s="100">
        <v>1</v>
      </c>
      <c r="AD25" s="76">
        <v>0.95</v>
      </c>
      <c r="AE25" s="76" t="s">
        <v>108</v>
      </c>
      <c r="AO25" s="111" t="s">
        <v>265</v>
      </c>
      <c r="AP25" s="112">
        <v>12800</v>
      </c>
      <c r="AQ25" s="112">
        <v>0.85</v>
      </c>
    </row>
    <row r="26" spans="1:43">
      <c r="A26" s="111" t="s">
        <v>293</v>
      </c>
      <c r="B26" s="117">
        <v>1.2999999999999999E-2</v>
      </c>
      <c r="D26" s="111" t="s">
        <v>249</v>
      </c>
      <c r="E26" s="119">
        <v>11100</v>
      </c>
      <c r="Q26" s="87" t="s">
        <v>242</v>
      </c>
      <c r="R26" s="88" t="s">
        <v>209</v>
      </c>
      <c r="S26" s="89" t="s">
        <v>244</v>
      </c>
      <c r="T26" s="90">
        <v>1100000</v>
      </c>
      <c r="U26" s="91">
        <v>1.38E-2</v>
      </c>
      <c r="V26" s="88" t="s">
        <v>107</v>
      </c>
      <c r="W26" s="88" t="s">
        <v>126</v>
      </c>
      <c r="X26" s="88" t="s">
        <v>131</v>
      </c>
      <c r="Y26" s="65">
        <v>0</v>
      </c>
      <c r="Z26" s="93">
        <v>2</v>
      </c>
      <c r="AA26" s="92">
        <v>3</v>
      </c>
      <c r="AB26" s="92">
        <v>3</v>
      </c>
      <c r="AC26" s="96">
        <v>4</v>
      </c>
      <c r="AD26" s="76">
        <v>0.95</v>
      </c>
      <c r="AE26" s="76" t="s">
        <v>108</v>
      </c>
      <c r="AO26" s="111" t="s">
        <v>266</v>
      </c>
      <c r="AP26" s="112">
        <v>13900</v>
      </c>
      <c r="AQ26" s="112">
        <v>0.9</v>
      </c>
    </row>
    <row r="27" spans="1:43">
      <c r="A27" s="111" t="s">
        <v>232</v>
      </c>
      <c r="B27" s="117">
        <v>1.3100000000000001E-2</v>
      </c>
      <c r="D27" s="111" t="s">
        <v>276</v>
      </c>
      <c r="E27" s="119">
        <v>11500</v>
      </c>
      <c r="Q27" s="87" t="s">
        <v>242</v>
      </c>
      <c r="R27" s="88" t="s">
        <v>209</v>
      </c>
      <c r="S27" s="89" t="s">
        <v>245</v>
      </c>
      <c r="T27" s="90">
        <v>12500000</v>
      </c>
      <c r="U27" s="91">
        <v>1.8800000000000001E-2</v>
      </c>
      <c r="V27" s="88" t="s">
        <v>137</v>
      </c>
      <c r="W27" s="88" t="s">
        <v>156</v>
      </c>
      <c r="X27" s="88"/>
      <c r="Y27" s="65">
        <v>0</v>
      </c>
      <c r="Z27" s="100">
        <v>1</v>
      </c>
      <c r="AA27" s="96">
        <v>4</v>
      </c>
      <c r="AB27" s="96">
        <v>4</v>
      </c>
      <c r="AC27" s="92">
        <v>3</v>
      </c>
      <c r="AD27" s="76">
        <v>0.95</v>
      </c>
      <c r="AE27" s="76" t="s">
        <v>108</v>
      </c>
      <c r="AO27" s="111" t="s">
        <v>243</v>
      </c>
      <c r="AP27" s="112">
        <v>14500</v>
      </c>
      <c r="AQ27" s="112">
        <v>0.95</v>
      </c>
    </row>
    <row r="28" spans="1:43">
      <c r="A28" s="111" t="s">
        <v>236</v>
      </c>
      <c r="B28" s="117">
        <v>1.3599999999999999E-2</v>
      </c>
      <c r="D28" s="111" t="s">
        <v>290</v>
      </c>
      <c r="E28" s="119">
        <v>12200</v>
      </c>
      <c r="Q28" s="87" t="s">
        <v>242</v>
      </c>
      <c r="R28" s="88" t="s">
        <v>209</v>
      </c>
      <c r="S28" s="89" t="s">
        <v>246</v>
      </c>
      <c r="T28" s="90">
        <v>32100</v>
      </c>
      <c r="U28" s="91">
        <v>3.0800000000000001E-2</v>
      </c>
      <c r="V28" s="88" t="s">
        <v>134</v>
      </c>
      <c r="W28" s="88" t="s">
        <v>237</v>
      </c>
      <c r="X28" s="88" t="s">
        <v>159</v>
      </c>
      <c r="Y28" s="65">
        <v>0</v>
      </c>
      <c r="Z28" s="97">
        <v>5</v>
      </c>
      <c r="AA28" s="92">
        <v>3</v>
      </c>
      <c r="AB28" s="93">
        <v>2</v>
      </c>
      <c r="AC28" s="100">
        <v>1</v>
      </c>
      <c r="AD28" s="76">
        <v>0.95</v>
      </c>
      <c r="AE28" s="76" t="s">
        <v>108</v>
      </c>
      <c r="AO28" s="111" t="s">
        <v>288</v>
      </c>
      <c r="AP28" s="112">
        <v>14900</v>
      </c>
      <c r="AQ28" s="112">
        <v>0.95</v>
      </c>
    </row>
    <row r="29" spans="1:43">
      <c r="A29" s="111" t="s">
        <v>244</v>
      </c>
      <c r="B29" s="117">
        <v>1.38E-2</v>
      </c>
      <c r="D29" s="111" t="s">
        <v>265</v>
      </c>
      <c r="E29" s="119">
        <v>12800</v>
      </c>
      <c r="Q29" s="87" t="s">
        <v>242</v>
      </c>
      <c r="R29" s="88" t="s">
        <v>209</v>
      </c>
      <c r="S29" s="89" t="s">
        <v>247</v>
      </c>
      <c r="T29" s="90">
        <v>21100</v>
      </c>
      <c r="U29" s="91">
        <v>0.17469999999999999</v>
      </c>
      <c r="V29" s="88" t="s">
        <v>166</v>
      </c>
      <c r="W29" s="88" t="s">
        <v>237</v>
      </c>
      <c r="X29" s="88" t="s">
        <v>159</v>
      </c>
      <c r="Y29" s="65">
        <v>0</v>
      </c>
      <c r="Z29" s="97">
        <v>5</v>
      </c>
      <c r="AA29" s="92">
        <v>3</v>
      </c>
      <c r="AB29" s="93">
        <v>2</v>
      </c>
      <c r="AC29" s="100">
        <v>1</v>
      </c>
      <c r="AD29" s="76">
        <v>0.95</v>
      </c>
      <c r="AE29" s="76" t="s">
        <v>108</v>
      </c>
      <c r="AO29" s="111" t="s">
        <v>280</v>
      </c>
      <c r="AP29" s="112">
        <v>19000</v>
      </c>
      <c r="AQ29" s="112">
        <v>0.95</v>
      </c>
    </row>
    <row r="30" spans="1:43">
      <c r="A30" s="111" t="s">
        <v>265</v>
      </c>
      <c r="B30" s="117">
        <v>1.4E-2</v>
      </c>
      <c r="D30" s="111" t="s">
        <v>266</v>
      </c>
      <c r="E30" s="119">
        <v>13900</v>
      </c>
      <c r="Q30" s="87" t="s">
        <v>248</v>
      </c>
      <c r="R30" s="88" t="s">
        <v>209</v>
      </c>
      <c r="S30" s="89" t="s">
        <v>249</v>
      </c>
      <c r="T30" s="90">
        <v>11100</v>
      </c>
      <c r="U30" s="91">
        <v>1.5699999999999999E-2</v>
      </c>
      <c r="V30" s="88" t="s">
        <v>143</v>
      </c>
      <c r="W30" s="88" t="s">
        <v>231</v>
      </c>
      <c r="X30" s="88"/>
      <c r="Y30" s="65">
        <v>0</v>
      </c>
      <c r="Z30" s="101">
        <v>0</v>
      </c>
      <c r="AA30" s="93">
        <v>2</v>
      </c>
      <c r="AB30" s="93">
        <v>2</v>
      </c>
      <c r="AC30" s="101">
        <v>0</v>
      </c>
      <c r="AD30" s="76">
        <v>0.95</v>
      </c>
      <c r="AE30" s="76" t="s">
        <v>108</v>
      </c>
      <c r="AO30" s="111" t="s">
        <v>210</v>
      </c>
      <c r="AP30" s="112">
        <v>19100</v>
      </c>
      <c r="AQ30" s="112">
        <v>0.95</v>
      </c>
    </row>
    <row r="31" spans="1:43">
      <c r="A31" s="111" t="s">
        <v>238</v>
      </c>
      <c r="B31" s="117">
        <v>1.41E-2</v>
      </c>
      <c r="D31" s="111" t="s">
        <v>243</v>
      </c>
      <c r="E31" s="119">
        <v>14500</v>
      </c>
      <c r="Q31" s="87" t="s">
        <v>251</v>
      </c>
      <c r="R31" s="88" t="s">
        <v>209</v>
      </c>
      <c r="S31" s="89" t="s">
        <v>252</v>
      </c>
      <c r="T31" s="90">
        <v>2067</v>
      </c>
      <c r="U31" s="91">
        <v>7.2999999999999995E-2</v>
      </c>
      <c r="V31" s="88" t="s">
        <v>169</v>
      </c>
      <c r="W31" s="88" t="s">
        <v>237</v>
      </c>
      <c r="X31" s="88"/>
      <c r="Y31" s="65">
        <v>0</v>
      </c>
      <c r="Z31" s="92">
        <v>3</v>
      </c>
      <c r="AA31" s="93">
        <v>2</v>
      </c>
      <c r="AB31" s="101">
        <v>0</v>
      </c>
      <c r="AC31" s="101">
        <v>0</v>
      </c>
      <c r="AD31" s="76">
        <v>0.9</v>
      </c>
      <c r="AE31" s="76" t="s">
        <v>127</v>
      </c>
      <c r="AO31" s="111" t="s">
        <v>234</v>
      </c>
      <c r="AP31" s="112">
        <v>20800</v>
      </c>
      <c r="AQ31" s="112">
        <v>0.95</v>
      </c>
    </row>
    <row r="32" spans="1:43">
      <c r="A32" s="111" t="s">
        <v>290</v>
      </c>
      <c r="B32" s="117">
        <v>1.52E-2</v>
      </c>
      <c r="D32" s="111" t="s">
        <v>288</v>
      </c>
      <c r="E32" s="119">
        <v>14900</v>
      </c>
      <c r="Q32" s="87" t="s">
        <v>253</v>
      </c>
      <c r="R32" s="88" t="s">
        <v>209</v>
      </c>
      <c r="S32" s="89" t="s">
        <v>254</v>
      </c>
      <c r="T32" s="90">
        <v>117000</v>
      </c>
      <c r="U32" s="91">
        <v>4.2700000000000002E-2</v>
      </c>
      <c r="V32" s="88" t="s">
        <v>165</v>
      </c>
      <c r="W32" s="88" t="s">
        <v>231</v>
      </c>
      <c r="X32" s="88" t="s">
        <v>159</v>
      </c>
      <c r="Y32" s="65">
        <v>0</v>
      </c>
      <c r="Z32" s="93">
        <v>2</v>
      </c>
      <c r="AA32" s="96">
        <v>4</v>
      </c>
      <c r="AB32" s="92">
        <v>3</v>
      </c>
      <c r="AC32" s="93">
        <v>2</v>
      </c>
      <c r="AD32" s="76">
        <v>0.9</v>
      </c>
      <c r="AE32" s="76" t="s">
        <v>127</v>
      </c>
      <c r="AO32" s="111" t="s">
        <v>215</v>
      </c>
      <c r="AP32" s="112">
        <v>20800</v>
      </c>
      <c r="AQ32" s="112">
        <v>0.95</v>
      </c>
    </row>
    <row r="33" spans="1:43">
      <c r="A33" s="111" t="s">
        <v>249</v>
      </c>
      <c r="B33" s="117">
        <v>1.5699999999999999E-2</v>
      </c>
      <c r="D33" s="111" t="s">
        <v>280</v>
      </c>
      <c r="E33" s="119">
        <v>19000</v>
      </c>
      <c r="Q33" s="87" t="s">
        <v>253</v>
      </c>
      <c r="R33" s="88" t="s">
        <v>240</v>
      </c>
      <c r="S33" s="89" t="s">
        <v>255</v>
      </c>
      <c r="T33" s="90">
        <v>878000</v>
      </c>
      <c r="U33" s="91"/>
      <c r="V33" s="88" t="s">
        <v>172</v>
      </c>
      <c r="W33" s="88" t="s">
        <v>91</v>
      </c>
      <c r="X33" s="88"/>
      <c r="Y33" s="69">
        <v>3</v>
      </c>
      <c r="Z33" s="92">
        <v>3</v>
      </c>
      <c r="AA33" s="92">
        <v>3</v>
      </c>
      <c r="AB33" s="93">
        <v>2</v>
      </c>
      <c r="AC33" s="93">
        <v>2</v>
      </c>
      <c r="AD33" s="76">
        <v>0.95</v>
      </c>
      <c r="AE33" s="76" t="s">
        <v>108</v>
      </c>
      <c r="AO33" s="111" t="s">
        <v>247</v>
      </c>
      <c r="AP33" s="112">
        <v>21100</v>
      </c>
      <c r="AQ33" s="112">
        <v>0.95</v>
      </c>
    </row>
    <row r="34" spans="1:43">
      <c r="A34" s="111" t="s">
        <v>277</v>
      </c>
      <c r="B34" s="117">
        <v>1.6799999999999999E-2</v>
      </c>
      <c r="D34" s="111" t="s">
        <v>210</v>
      </c>
      <c r="E34" s="119">
        <v>19100</v>
      </c>
      <c r="Q34" s="87" t="s">
        <v>253</v>
      </c>
      <c r="R34" s="88" t="s">
        <v>209</v>
      </c>
      <c r="S34" s="89" t="s">
        <v>257</v>
      </c>
      <c r="T34" s="90">
        <v>698000</v>
      </c>
      <c r="U34" s="91">
        <v>3.5200000000000002E-2</v>
      </c>
      <c r="V34" s="102" t="s">
        <v>119</v>
      </c>
      <c r="W34" s="88" t="s">
        <v>152</v>
      </c>
      <c r="X34" s="88" t="s">
        <v>131</v>
      </c>
      <c r="Y34" s="65">
        <v>0</v>
      </c>
      <c r="Z34" s="92">
        <v>3</v>
      </c>
      <c r="AA34" s="96">
        <v>4</v>
      </c>
      <c r="AB34" s="92">
        <v>3</v>
      </c>
      <c r="AC34" s="93">
        <v>2</v>
      </c>
      <c r="AD34" s="76">
        <v>0.85</v>
      </c>
      <c r="AE34" s="76" t="s">
        <v>132</v>
      </c>
      <c r="AO34" s="111" t="s">
        <v>224</v>
      </c>
      <c r="AP34" s="112">
        <v>23000</v>
      </c>
      <c r="AQ34" s="112">
        <v>0.95</v>
      </c>
    </row>
    <row r="35" spans="1:43">
      <c r="A35" s="111" t="s">
        <v>223</v>
      </c>
      <c r="B35" s="117">
        <v>1.7299999999999999E-2</v>
      </c>
      <c r="D35" s="111" t="s">
        <v>234</v>
      </c>
      <c r="E35" s="119">
        <v>20800</v>
      </c>
      <c r="Q35" s="87" t="s">
        <v>253</v>
      </c>
      <c r="R35" s="88" t="s">
        <v>209</v>
      </c>
      <c r="S35" s="89" t="s">
        <v>258</v>
      </c>
      <c r="T35" s="90">
        <v>71800</v>
      </c>
      <c r="U35" s="91"/>
      <c r="V35" s="88" t="s">
        <v>169</v>
      </c>
      <c r="W35" s="88" t="s">
        <v>142</v>
      </c>
      <c r="X35" s="88" t="s">
        <v>159</v>
      </c>
      <c r="Y35" s="65">
        <v>0</v>
      </c>
      <c r="Z35" s="93">
        <v>2</v>
      </c>
      <c r="AA35" s="92">
        <v>3</v>
      </c>
      <c r="AB35" s="93">
        <v>2</v>
      </c>
      <c r="AC35" s="100">
        <v>1</v>
      </c>
      <c r="AD35" s="76">
        <v>0.9</v>
      </c>
      <c r="AE35" s="76" t="s">
        <v>127</v>
      </c>
      <c r="AO35" s="111" t="s">
        <v>268</v>
      </c>
      <c r="AP35" s="112">
        <v>23600</v>
      </c>
      <c r="AQ35" s="112">
        <v>0.9</v>
      </c>
    </row>
    <row r="36" spans="1:43">
      <c r="A36" s="111" t="s">
        <v>212</v>
      </c>
      <c r="B36" s="117">
        <v>1.7899999999999999E-2</v>
      </c>
      <c r="D36" s="111" t="s">
        <v>215</v>
      </c>
      <c r="E36" s="119">
        <v>20800</v>
      </c>
      <c r="Q36" s="87" t="s">
        <v>253</v>
      </c>
      <c r="R36" s="88" t="s">
        <v>209</v>
      </c>
      <c r="S36" s="89" t="s">
        <v>259</v>
      </c>
      <c r="T36" s="90">
        <v>33900</v>
      </c>
      <c r="U36" s="91">
        <v>4.3299999999999998E-2</v>
      </c>
      <c r="V36" s="88" t="s">
        <v>143</v>
      </c>
      <c r="W36" s="88" t="s">
        <v>91</v>
      </c>
      <c r="X36" s="88" t="s">
        <v>162</v>
      </c>
      <c r="Y36" s="81">
        <v>4</v>
      </c>
      <c r="Z36" s="100">
        <v>1</v>
      </c>
      <c r="AA36" s="92">
        <v>3</v>
      </c>
      <c r="AB36" s="93">
        <v>2</v>
      </c>
      <c r="AC36" s="100">
        <v>1</v>
      </c>
      <c r="AD36" s="76">
        <v>0.95</v>
      </c>
      <c r="AE36" s="76" t="s">
        <v>108</v>
      </c>
      <c r="AO36" s="111" t="s">
        <v>302</v>
      </c>
      <c r="AP36" s="112">
        <v>23800</v>
      </c>
      <c r="AQ36" s="112">
        <v>0.95</v>
      </c>
    </row>
    <row r="37" spans="1:43">
      <c r="A37" s="111" t="s">
        <v>291</v>
      </c>
      <c r="B37" s="117">
        <v>1.8700000000000001E-2</v>
      </c>
      <c r="D37" s="111" t="s">
        <v>247</v>
      </c>
      <c r="E37" s="119">
        <v>21100</v>
      </c>
      <c r="Q37" s="87" t="s">
        <v>253</v>
      </c>
      <c r="R37" s="88" t="s">
        <v>240</v>
      </c>
      <c r="S37" s="89" t="s">
        <v>260</v>
      </c>
      <c r="T37" s="90">
        <v>84900</v>
      </c>
      <c r="U37" s="91"/>
      <c r="V37" s="88" t="s">
        <v>172</v>
      </c>
      <c r="W37" s="88" t="s">
        <v>35</v>
      </c>
      <c r="X37" s="88" t="s">
        <v>162</v>
      </c>
      <c r="Y37" s="86">
        <v>1</v>
      </c>
      <c r="Z37" s="100">
        <v>1</v>
      </c>
      <c r="AA37" s="92">
        <v>3</v>
      </c>
      <c r="AB37" s="93">
        <v>2</v>
      </c>
      <c r="AC37" s="96">
        <v>4</v>
      </c>
      <c r="AD37" s="76">
        <v>0.95</v>
      </c>
      <c r="AE37" s="76" t="s">
        <v>108</v>
      </c>
      <c r="AO37" s="111" t="s">
        <v>241</v>
      </c>
      <c r="AP37" s="112">
        <v>24500</v>
      </c>
      <c r="AQ37" s="112">
        <v>0.95</v>
      </c>
    </row>
    <row r="38" spans="1:43">
      <c r="A38" s="111" t="s">
        <v>245</v>
      </c>
      <c r="B38" s="117">
        <v>1.8800000000000001E-2</v>
      </c>
      <c r="D38" s="111" t="s">
        <v>224</v>
      </c>
      <c r="E38" s="119">
        <v>23000</v>
      </c>
      <c r="Q38" s="87" t="s">
        <v>253</v>
      </c>
      <c r="R38" s="88" t="s">
        <v>240</v>
      </c>
      <c r="S38" s="89" t="s">
        <v>261</v>
      </c>
      <c r="T38" s="90">
        <v>1180000</v>
      </c>
      <c r="U38" s="103" t="s">
        <v>262</v>
      </c>
      <c r="V38" s="88" t="s">
        <v>172</v>
      </c>
      <c r="W38" s="88" t="s">
        <v>91</v>
      </c>
      <c r="X38" s="88" t="s">
        <v>162</v>
      </c>
      <c r="Y38" s="69">
        <v>3</v>
      </c>
      <c r="Z38" s="92">
        <v>3</v>
      </c>
      <c r="AA38" s="92">
        <v>3</v>
      </c>
      <c r="AB38" s="93">
        <v>2</v>
      </c>
      <c r="AC38" s="92">
        <v>3</v>
      </c>
      <c r="AD38" s="76">
        <v>0.95</v>
      </c>
      <c r="AE38" s="76" t="s">
        <v>108</v>
      </c>
      <c r="AO38" s="111" t="s">
        <v>269</v>
      </c>
      <c r="AP38" s="112">
        <v>24600</v>
      </c>
      <c r="AQ38" s="112">
        <v>0.9</v>
      </c>
    </row>
    <row r="39" spans="1:43">
      <c r="A39" s="111" t="s">
        <v>266</v>
      </c>
      <c r="B39" s="117">
        <v>2.1700000000000001E-2</v>
      </c>
      <c r="D39" s="111" t="s">
        <v>268</v>
      </c>
      <c r="E39" s="119">
        <v>23600</v>
      </c>
      <c r="Q39" s="87" t="s">
        <v>253</v>
      </c>
      <c r="R39" s="88" t="s">
        <v>209</v>
      </c>
      <c r="S39" s="89" t="s">
        <v>263</v>
      </c>
      <c r="T39" s="90">
        <v>223000</v>
      </c>
      <c r="U39" s="91">
        <v>3.0200000000000001E-2</v>
      </c>
      <c r="V39" s="102" t="s">
        <v>119</v>
      </c>
      <c r="W39" s="88" t="s">
        <v>152</v>
      </c>
      <c r="X39" s="88" t="s">
        <v>131</v>
      </c>
      <c r="Y39" s="65">
        <v>0</v>
      </c>
      <c r="Z39" s="101">
        <v>0</v>
      </c>
      <c r="AA39" s="96">
        <v>4</v>
      </c>
      <c r="AB39" s="92">
        <v>3</v>
      </c>
      <c r="AC39" s="93">
        <v>2</v>
      </c>
      <c r="AD39" s="76">
        <v>0.85</v>
      </c>
      <c r="AE39" s="76" t="s">
        <v>132</v>
      </c>
      <c r="AO39" s="111" t="s">
        <v>214</v>
      </c>
      <c r="AP39" s="112">
        <v>26900</v>
      </c>
      <c r="AQ39" s="112">
        <v>0.95</v>
      </c>
    </row>
    <row r="40" spans="1:43">
      <c r="A40" s="111" t="s">
        <v>282</v>
      </c>
      <c r="B40" s="117">
        <v>2.3099999999999999E-2</v>
      </c>
      <c r="D40" s="111" t="s">
        <v>302</v>
      </c>
      <c r="E40" s="119">
        <v>23800</v>
      </c>
      <c r="Q40" s="87" t="s">
        <v>253</v>
      </c>
      <c r="R40" s="88" t="s">
        <v>209</v>
      </c>
      <c r="S40" s="89" t="s">
        <v>264</v>
      </c>
      <c r="T40" s="90">
        <v>752000</v>
      </c>
      <c r="U40" s="91">
        <v>3.6999999999999998E-2</v>
      </c>
      <c r="V40" s="102" t="s">
        <v>119</v>
      </c>
      <c r="W40" s="88" t="s">
        <v>131</v>
      </c>
      <c r="X40" s="88" t="s">
        <v>231</v>
      </c>
      <c r="Y40" s="65">
        <v>0</v>
      </c>
      <c r="Z40" s="100">
        <v>1</v>
      </c>
      <c r="AA40" s="96">
        <v>4</v>
      </c>
      <c r="AB40" s="92">
        <v>3</v>
      </c>
      <c r="AC40" s="100">
        <v>1</v>
      </c>
      <c r="AD40" s="76">
        <v>0.85</v>
      </c>
      <c r="AE40" s="76" t="s">
        <v>132</v>
      </c>
      <c r="AO40" s="111" t="s">
        <v>233</v>
      </c>
      <c r="AP40" s="112">
        <v>27000</v>
      </c>
      <c r="AQ40" s="112">
        <v>0.95</v>
      </c>
    </row>
    <row r="41" spans="1:43">
      <c r="A41" s="111" t="s">
        <v>280</v>
      </c>
      <c r="B41" s="117">
        <v>2.3599999999999999E-2</v>
      </c>
      <c r="D41" s="111" t="s">
        <v>241</v>
      </c>
      <c r="E41" s="119">
        <v>24500</v>
      </c>
      <c r="Q41" s="87" t="s">
        <v>253</v>
      </c>
      <c r="R41" s="88" t="s">
        <v>209</v>
      </c>
      <c r="S41" s="89" t="s">
        <v>265</v>
      </c>
      <c r="T41" s="90">
        <v>12800</v>
      </c>
      <c r="U41" s="91">
        <v>1.4E-2</v>
      </c>
      <c r="V41" s="102" t="s">
        <v>119</v>
      </c>
      <c r="W41" s="88" t="s">
        <v>142</v>
      </c>
      <c r="X41" s="88" t="s">
        <v>131</v>
      </c>
      <c r="Y41" s="65">
        <v>0</v>
      </c>
      <c r="Z41" s="101">
        <v>0</v>
      </c>
      <c r="AA41" s="92">
        <v>3</v>
      </c>
      <c r="AB41" s="93">
        <v>2</v>
      </c>
      <c r="AC41" s="101">
        <v>0</v>
      </c>
      <c r="AD41" s="76">
        <v>0.85</v>
      </c>
      <c r="AE41" s="76" t="s">
        <v>132</v>
      </c>
      <c r="AO41" s="111" t="s">
        <v>218</v>
      </c>
      <c r="AP41" s="112">
        <v>28300</v>
      </c>
      <c r="AQ41" s="112">
        <v>0.95</v>
      </c>
    </row>
    <row r="42" spans="1:43">
      <c r="A42" s="111" t="s">
        <v>233</v>
      </c>
      <c r="B42" s="117">
        <v>2.41E-2</v>
      </c>
      <c r="D42" s="111" t="s">
        <v>269</v>
      </c>
      <c r="E42" s="119">
        <v>24600</v>
      </c>
      <c r="Q42" s="87" t="s">
        <v>253</v>
      </c>
      <c r="R42" s="88" t="s">
        <v>209</v>
      </c>
      <c r="S42" s="89" t="s">
        <v>266</v>
      </c>
      <c r="T42" s="90">
        <v>13900</v>
      </c>
      <c r="U42" s="91">
        <v>2.1700000000000001E-2</v>
      </c>
      <c r="V42" s="88" t="s">
        <v>169</v>
      </c>
      <c r="W42" s="88" t="s">
        <v>231</v>
      </c>
      <c r="X42" s="88" t="s">
        <v>267</v>
      </c>
      <c r="Y42" s="65">
        <v>0</v>
      </c>
      <c r="Z42" s="101">
        <v>0</v>
      </c>
      <c r="AA42" s="93">
        <v>2</v>
      </c>
      <c r="AB42" s="93">
        <v>2</v>
      </c>
      <c r="AC42" s="101">
        <v>0</v>
      </c>
      <c r="AD42" s="76">
        <v>0.9</v>
      </c>
      <c r="AE42" s="76" t="s">
        <v>127</v>
      </c>
      <c r="AO42" s="111" t="s">
        <v>239</v>
      </c>
      <c r="AP42" s="112">
        <v>29000</v>
      </c>
      <c r="AQ42" s="112">
        <v>0.95</v>
      </c>
    </row>
    <row r="43" spans="1:43">
      <c r="A43" s="111" t="s">
        <v>285</v>
      </c>
      <c r="B43" s="117">
        <v>2.4299999999999999E-2</v>
      </c>
      <c r="D43" s="111" t="s">
        <v>214</v>
      </c>
      <c r="E43" s="119">
        <v>26900</v>
      </c>
      <c r="Q43" s="87" t="s">
        <v>253</v>
      </c>
      <c r="R43" s="88" t="s">
        <v>209</v>
      </c>
      <c r="S43" s="89" t="s">
        <v>268</v>
      </c>
      <c r="T43" s="90">
        <v>23600</v>
      </c>
      <c r="U43" s="91">
        <v>3.7999999999999999E-2</v>
      </c>
      <c r="V43" s="88" t="s">
        <v>169</v>
      </c>
      <c r="W43" s="88" t="s">
        <v>231</v>
      </c>
      <c r="X43" s="88"/>
      <c r="Y43" s="65">
        <v>0</v>
      </c>
      <c r="Z43" s="100">
        <v>1</v>
      </c>
      <c r="AA43" s="92">
        <v>3</v>
      </c>
      <c r="AB43" s="92">
        <v>3</v>
      </c>
      <c r="AC43" s="101">
        <v>0</v>
      </c>
      <c r="AD43" s="76">
        <v>0.9</v>
      </c>
      <c r="AE43" s="76" t="s">
        <v>127</v>
      </c>
      <c r="AO43" s="111" t="s">
        <v>294</v>
      </c>
      <c r="AP43" s="112">
        <v>29800</v>
      </c>
      <c r="AQ43" s="112">
        <v>0.9</v>
      </c>
    </row>
    <row r="44" spans="1:43">
      <c r="A44" s="111" t="s">
        <v>300</v>
      </c>
      <c r="B44" s="117">
        <v>2.5700000000000001E-2</v>
      </c>
      <c r="D44" s="111" t="s">
        <v>233</v>
      </c>
      <c r="E44" s="119">
        <v>27000</v>
      </c>
      <c r="Q44" s="87" t="s">
        <v>253</v>
      </c>
      <c r="R44" s="88" t="s">
        <v>209</v>
      </c>
      <c r="S44" s="89" t="s">
        <v>269</v>
      </c>
      <c r="T44" s="90">
        <v>24600</v>
      </c>
      <c r="U44" s="91">
        <v>2.9000000000000001E-2</v>
      </c>
      <c r="V44" s="88" t="s">
        <v>169</v>
      </c>
      <c r="W44" s="88" t="s">
        <v>142</v>
      </c>
      <c r="X44" s="88"/>
      <c r="Y44" s="65">
        <v>0</v>
      </c>
      <c r="Z44" s="101">
        <v>0</v>
      </c>
      <c r="AA44" s="92">
        <v>3</v>
      </c>
      <c r="AB44" s="101">
        <v>0</v>
      </c>
      <c r="AC44" s="101">
        <v>0</v>
      </c>
      <c r="AD44" s="76">
        <v>0.9</v>
      </c>
      <c r="AE44" s="76" t="s">
        <v>127</v>
      </c>
      <c r="AO44" s="111" t="s">
        <v>246</v>
      </c>
      <c r="AP44" s="112">
        <v>32100</v>
      </c>
      <c r="AQ44" s="112">
        <v>0.95</v>
      </c>
    </row>
    <row r="45" spans="1:43">
      <c r="A45" s="111" t="s">
        <v>292</v>
      </c>
      <c r="B45" s="117">
        <v>2.6700000000000002E-2</v>
      </c>
      <c r="D45" s="111" t="s">
        <v>218</v>
      </c>
      <c r="E45" s="119">
        <v>28300</v>
      </c>
      <c r="Q45" s="87" t="s">
        <v>253</v>
      </c>
      <c r="R45" s="88" t="s">
        <v>209</v>
      </c>
      <c r="S45" s="89" t="s">
        <v>270</v>
      </c>
      <c r="T45" s="90">
        <v>1900000</v>
      </c>
      <c r="U45" s="91">
        <v>1.1599999999999999E-2</v>
      </c>
      <c r="V45" s="88" t="s">
        <v>168</v>
      </c>
      <c r="W45" s="102" t="s">
        <v>271</v>
      </c>
      <c r="X45" s="88" t="s">
        <v>99</v>
      </c>
      <c r="Y45" s="65">
        <v>0</v>
      </c>
      <c r="Z45" s="93">
        <v>2</v>
      </c>
      <c r="AA45" s="97">
        <v>5</v>
      </c>
      <c r="AB45" s="92">
        <v>3</v>
      </c>
      <c r="AC45" s="96">
        <v>4</v>
      </c>
      <c r="AD45" s="76">
        <v>0.95</v>
      </c>
      <c r="AE45" s="76" t="s">
        <v>108</v>
      </c>
      <c r="AO45" s="111" t="s">
        <v>300</v>
      </c>
      <c r="AP45" s="112">
        <v>33000</v>
      </c>
      <c r="AQ45" s="112">
        <v>0.85</v>
      </c>
    </row>
    <row r="46" spans="1:43">
      <c r="A46" s="111" t="s">
        <v>239</v>
      </c>
      <c r="B46" s="117">
        <v>2.7300000000000001E-2</v>
      </c>
      <c r="D46" s="111" t="s">
        <v>239</v>
      </c>
      <c r="E46" s="119">
        <v>29000</v>
      </c>
      <c r="Q46" s="87" t="s">
        <v>253</v>
      </c>
      <c r="R46" s="88" t="s">
        <v>240</v>
      </c>
      <c r="S46" s="89" t="s">
        <v>272</v>
      </c>
      <c r="T46" s="90">
        <v>3510000</v>
      </c>
      <c r="U46" s="91">
        <v>6.0199999999999997E-2</v>
      </c>
      <c r="V46" s="88" t="s">
        <v>172</v>
      </c>
      <c r="W46" s="88" t="s">
        <v>231</v>
      </c>
      <c r="X46" s="88" t="s">
        <v>99</v>
      </c>
      <c r="Y46" s="65">
        <v>0</v>
      </c>
      <c r="Z46" s="93">
        <v>2</v>
      </c>
      <c r="AA46" s="92">
        <v>3</v>
      </c>
      <c r="AB46" s="92">
        <v>3</v>
      </c>
      <c r="AC46" s="100">
        <v>1</v>
      </c>
      <c r="AD46" s="76">
        <v>0.95</v>
      </c>
      <c r="AE46" s="76" t="s">
        <v>108</v>
      </c>
      <c r="AO46" s="111" t="s">
        <v>259</v>
      </c>
      <c r="AP46" s="112">
        <v>33900</v>
      </c>
      <c r="AQ46" s="112">
        <v>0.95</v>
      </c>
    </row>
    <row r="47" spans="1:43">
      <c r="A47" s="111" t="s">
        <v>286</v>
      </c>
      <c r="B47" s="117">
        <v>2.8000000000000001E-2</v>
      </c>
      <c r="D47" s="111" t="s">
        <v>294</v>
      </c>
      <c r="E47" s="119">
        <v>29800</v>
      </c>
      <c r="Q47" s="87" t="s">
        <v>253</v>
      </c>
      <c r="R47" s="88" t="s">
        <v>240</v>
      </c>
      <c r="S47" s="89" t="s">
        <v>273</v>
      </c>
      <c r="T47" s="90">
        <v>2100000</v>
      </c>
      <c r="U47" s="91">
        <v>7.0499999999999993E-2</v>
      </c>
      <c r="V47" s="88" t="s">
        <v>172</v>
      </c>
      <c r="W47" s="88" t="s">
        <v>91</v>
      </c>
      <c r="X47" s="88"/>
      <c r="Y47" s="85">
        <v>5</v>
      </c>
      <c r="Z47" s="92">
        <v>3</v>
      </c>
      <c r="AA47" s="96">
        <v>4</v>
      </c>
      <c r="AB47" s="92">
        <v>3</v>
      </c>
      <c r="AC47" s="96">
        <v>4</v>
      </c>
      <c r="AD47" s="76">
        <v>1.1000000000000001</v>
      </c>
      <c r="AE47" s="76" t="s">
        <v>120</v>
      </c>
      <c r="AO47" s="111" t="s">
        <v>286</v>
      </c>
      <c r="AP47" s="112">
        <v>36200</v>
      </c>
      <c r="AQ47" s="112">
        <v>0.9</v>
      </c>
    </row>
    <row r="48" spans="1:43">
      <c r="A48" s="111" t="s">
        <v>294</v>
      </c>
      <c r="B48" s="117">
        <v>2.9000000000000001E-2</v>
      </c>
      <c r="D48" s="111" t="s">
        <v>246</v>
      </c>
      <c r="E48" s="119">
        <v>32100</v>
      </c>
      <c r="Q48" s="87" t="s">
        <v>253</v>
      </c>
      <c r="R48" s="88" t="s">
        <v>209</v>
      </c>
      <c r="S48" s="89" t="s">
        <v>275</v>
      </c>
      <c r="T48" s="90">
        <v>6564</v>
      </c>
      <c r="U48" s="91">
        <v>3.5299999999999998E-2</v>
      </c>
      <c r="V48" s="88" t="s">
        <v>171</v>
      </c>
      <c r="W48" s="88" t="s">
        <v>148</v>
      </c>
      <c r="X48" s="88" t="s">
        <v>131</v>
      </c>
      <c r="Y48" s="65">
        <v>0</v>
      </c>
      <c r="Z48" s="101">
        <v>0</v>
      </c>
      <c r="AA48" s="97">
        <v>5</v>
      </c>
      <c r="AB48" s="92">
        <v>3</v>
      </c>
      <c r="AC48" s="100">
        <v>1</v>
      </c>
      <c r="AD48" s="76">
        <v>0.9</v>
      </c>
      <c r="AE48" s="76" t="s">
        <v>127</v>
      </c>
      <c r="AO48" s="111" t="s">
        <v>222</v>
      </c>
      <c r="AP48" s="112">
        <v>40900</v>
      </c>
      <c r="AQ48" s="112">
        <v>0.95</v>
      </c>
    </row>
    <row r="49" spans="1:43">
      <c r="A49" s="111" t="s">
        <v>269</v>
      </c>
      <c r="B49" s="117">
        <v>2.9000000000000001E-2</v>
      </c>
      <c r="D49" s="111" t="s">
        <v>300</v>
      </c>
      <c r="E49" s="119">
        <v>33000</v>
      </c>
      <c r="Q49" s="87" t="s">
        <v>253</v>
      </c>
      <c r="R49" s="88" t="s">
        <v>209</v>
      </c>
      <c r="S49" s="89" t="s">
        <v>276</v>
      </c>
      <c r="T49" s="90">
        <v>11500</v>
      </c>
      <c r="U49" s="91">
        <v>7.6600000000000001E-2</v>
      </c>
      <c r="V49" s="102" t="s">
        <v>119</v>
      </c>
      <c r="W49" s="88" t="s">
        <v>131</v>
      </c>
      <c r="X49" s="88" t="s">
        <v>142</v>
      </c>
      <c r="Y49" s="65">
        <v>0</v>
      </c>
      <c r="Z49" s="100">
        <v>1</v>
      </c>
      <c r="AA49" s="97">
        <v>5</v>
      </c>
      <c r="AB49" s="92">
        <v>3</v>
      </c>
      <c r="AC49" s="101">
        <v>0</v>
      </c>
      <c r="AD49" s="76">
        <v>0</v>
      </c>
      <c r="AE49" s="76">
        <v>0</v>
      </c>
      <c r="AO49" s="111" t="s">
        <v>285</v>
      </c>
      <c r="AP49" s="112">
        <v>45200</v>
      </c>
      <c r="AQ49" s="112">
        <v>0.95</v>
      </c>
    </row>
    <row r="50" spans="1:43">
      <c r="A50" s="111" t="s">
        <v>278</v>
      </c>
      <c r="B50" s="117">
        <v>2.9399999999999999E-2</v>
      </c>
      <c r="D50" s="111" t="s">
        <v>259</v>
      </c>
      <c r="E50" s="119">
        <v>33900</v>
      </c>
      <c r="Q50" s="87" t="s">
        <v>253</v>
      </c>
      <c r="R50" s="88" t="s">
        <v>209</v>
      </c>
      <c r="S50" s="89" t="s">
        <v>277</v>
      </c>
      <c r="T50" s="90">
        <v>66700</v>
      </c>
      <c r="U50" s="91">
        <v>1.6799999999999999E-2</v>
      </c>
      <c r="V50" s="88" t="s">
        <v>169</v>
      </c>
      <c r="W50" s="88" t="s">
        <v>231</v>
      </c>
      <c r="X50" s="88" t="s">
        <v>154</v>
      </c>
      <c r="Y50" s="65">
        <v>0</v>
      </c>
      <c r="Z50" s="100">
        <v>1</v>
      </c>
      <c r="AA50" s="92">
        <v>3</v>
      </c>
      <c r="AB50" s="92">
        <v>3</v>
      </c>
      <c r="AC50" s="101">
        <v>0</v>
      </c>
      <c r="AD50" s="76">
        <v>0.9</v>
      </c>
      <c r="AE50" s="76" t="s">
        <v>127</v>
      </c>
      <c r="AO50" s="111" t="s">
        <v>230</v>
      </c>
      <c r="AP50" s="112">
        <v>63900</v>
      </c>
      <c r="AQ50" s="112">
        <v>0.95</v>
      </c>
    </row>
    <row r="51" spans="1:43">
      <c r="A51" s="111" t="s">
        <v>263</v>
      </c>
      <c r="B51" s="117">
        <v>3.0200000000000001E-2</v>
      </c>
      <c r="D51" s="111" t="s">
        <v>286</v>
      </c>
      <c r="E51" s="119">
        <v>36200</v>
      </c>
      <c r="Q51" s="87" t="s">
        <v>253</v>
      </c>
      <c r="R51" s="88" t="s">
        <v>209</v>
      </c>
      <c r="S51" s="89" t="s">
        <v>278</v>
      </c>
      <c r="T51" s="90">
        <v>1100000</v>
      </c>
      <c r="U51" s="91">
        <v>2.9399999999999999E-2</v>
      </c>
      <c r="V51" s="88" t="s">
        <v>107</v>
      </c>
      <c r="W51" s="88" t="s">
        <v>237</v>
      </c>
      <c r="X51" s="88" t="s">
        <v>159</v>
      </c>
      <c r="Y51" s="65">
        <v>0</v>
      </c>
      <c r="Z51" s="96">
        <v>4</v>
      </c>
      <c r="AA51" s="96">
        <v>4</v>
      </c>
      <c r="AB51" s="93">
        <v>2</v>
      </c>
      <c r="AC51" s="100">
        <v>1</v>
      </c>
      <c r="AD51" s="76">
        <v>0.95</v>
      </c>
      <c r="AE51" s="76" t="s">
        <v>108</v>
      </c>
      <c r="AO51" s="111" t="s">
        <v>277</v>
      </c>
      <c r="AP51" s="112">
        <v>66700</v>
      </c>
      <c r="AQ51" s="112">
        <v>0.9</v>
      </c>
    </row>
    <row r="52" spans="1:43">
      <c r="A52" s="111" t="s">
        <v>246</v>
      </c>
      <c r="B52" s="117">
        <v>3.0800000000000001E-2</v>
      </c>
      <c r="D52" s="111" t="s">
        <v>222</v>
      </c>
      <c r="E52" s="119">
        <v>40900</v>
      </c>
      <c r="Q52" s="87" t="s">
        <v>253</v>
      </c>
      <c r="R52" s="88" t="s">
        <v>209</v>
      </c>
      <c r="S52" s="89" t="s">
        <v>279</v>
      </c>
      <c r="T52" s="90">
        <v>74100</v>
      </c>
      <c r="U52" s="91">
        <v>7.0999999999999994E-2</v>
      </c>
      <c r="V52" s="88" t="s">
        <v>134</v>
      </c>
      <c r="W52" s="88" t="s">
        <v>237</v>
      </c>
      <c r="X52" s="88"/>
      <c r="Y52" s="65">
        <v>0</v>
      </c>
      <c r="Z52" s="96">
        <v>4</v>
      </c>
      <c r="AA52" s="93">
        <v>2</v>
      </c>
      <c r="AB52" s="100">
        <v>1</v>
      </c>
      <c r="AC52" s="101">
        <v>0</v>
      </c>
      <c r="AD52" s="76">
        <v>0.95</v>
      </c>
      <c r="AE52" s="76" t="s">
        <v>108</v>
      </c>
      <c r="AO52" s="111" t="s">
        <v>229</v>
      </c>
      <c r="AP52" s="112">
        <v>67100</v>
      </c>
      <c r="AQ52" s="112">
        <v>0.95</v>
      </c>
    </row>
    <row r="53" spans="1:43">
      <c r="A53" s="111" t="s">
        <v>217</v>
      </c>
      <c r="B53" s="117">
        <v>3.4500000000000003E-2</v>
      </c>
      <c r="D53" s="111" t="s">
        <v>285</v>
      </c>
      <c r="E53" s="119">
        <v>45200</v>
      </c>
      <c r="Q53" s="87" t="s">
        <v>253</v>
      </c>
      <c r="R53" s="88" t="s">
        <v>209</v>
      </c>
      <c r="S53" s="89" t="s">
        <v>280</v>
      </c>
      <c r="T53" s="90">
        <v>19000</v>
      </c>
      <c r="U53" s="91">
        <v>2.3599999999999999E-2</v>
      </c>
      <c r="V53" s="88" t="s">
        <v>170</v>
      </c>
      <c r="W53" s="88" t="s">
        <v>131</v>
      </c>
      <c r="X53" s="88"/>
      <c r="Y53" s="65">
        <v>0</v>
      </c>
      <c r="Z53" s="101">
        <v>0</v>
      </c>
      <c r="AA53" s="96">
        <v>4</v>
      </c>
      <c r="AB53" s="92">
        <v>3</v>
      </c>
      <c r="AC53" s="101">
        <v>0</v>
      </c>
      <c r="AD53" s="76">
        <v>0.95</v>
      </c>
      <c r="AE53" s="76" t="s">
        <v>108</v>
      </c>
      <c r="AO53" s="111" t="s">
        <v>258</v>
      </c>
      <c r="AP53" s="112">
        <v>71800</v>
      </c>
      <c r="AQ53" s="112">
        <v>0.9</v>
      </c>
    </row>
    <row r="54" spans="1:43">
      <c r="A54" s="111" t="s">
        <v>257</v>
      </c>
      <c r="B54" s="117">
        <v>3.5200000000000002E-2</v>
      </c>
      <c r="D54" s="111" t="s">
        <v>230</v>
      </c>
      <c r="E54" s="119">
        <v>63900</v>
      </c>
      <c r="Q54" s="87" t="s">
        <v>253</v>
      </c>
      <c r="R54" s="88" t="s">
        <v>209</v>
      </c>
      <c r="S54" s="89" t="s">
        <v>281</v>
      </c>
      <c r="T54" s="90">
        <v>7843</v>
      </c>
      <c r="U54" s="91">
        <v>0.61</v>
      </c>
      <c r="V54" s="88" t="s">
        <v>143</v>
      </c>
      <c r="W54" s="88" t="s">
        <v>91</v>
      </c>
      <c r="X54" s="88"/>
      <c r="Y54" s="85">
        <v>5</v>
      </c>
      <c r="Z54" s="93">
        <v>2</v>
      </c>
      <c r="AA54" s="92">
        <v>3</v>
      </c>
      <c r="AB54" s="92">
        <v>3</v>
      </c>
      <c r="AC54" s="92">
        <v>3</v>
      </c>
      <c r="AD54" s="76">
        <v>1.05</v>
      </c>
      <c r="AE54" s="76" t="s">
        <v>114</v>
      </c>
      <c r="AO54" s="111" t="s">
        <v>217</v>
      </c>
      <c r="AP54" s="112">
        <v>73500</v>
      </c>
      <c r="AQ54" s="112">
        <v>0.95</v>
      </c>
    </row>
    <row r="55" spans="1:43">
      <c r="A55" s="111" t="s">
        <v>275</v>
      </c>
      <c r="B55" s="117">
        <v>3.5299999999999998E-2</v>
      </c>
      <c r="D55" s="111" t="s">
        <v>277</v>
      </c>
      <c r="E55" s="119">
        <v>66700</v>
      </c>
      <c r="Q55" s="87" t="s">
        <v>253</v>
      </c>
      <c r="R55" s="88" t="s">
        <v>209</v>
      </c>
      <c r="S55" s="89" t="s">
        <v>282</v>
      </c>
      <c r="T55" s="90">
        <v>106000</v>
      </c>
      <c r="U55" s="91">
        <v>2.3099999999999999E-2</v>
      </c>
      <c r="V55" s="88" t="s">
        <v>169</v>
      </c>
      <c r="W55" s="88" t="s">
        <v>231</v>
      </c>
      <c r="X55" s="88" t="s">
        <v>159</v>
      </c>
      <c r="Y55" s="65">
        <v>0</v>
      </c>
      <c r="Z55" s="93">
        <v>2</v>
      </c>
      <c r="AA55" s="92">
        <v>3</v>
      </c>
      <c r="AB55" s="92">
        <v>3</v>
      </c>
      <c r="AC55" s="101">
        <v>0</v>
      </c>
      <c r="AD55" s="76">
        <v>0.9</v>
      </c>
      <c r="AE55" s="76" t="s">
        <v>127</v>
      </c>
      <c r="AO55" s="111" t="s">
        <v>283</v>
      </c>
      <c r="AP55" s="112">
        <v>73900</v>
      </c>
      <c r="AQ55" s="112">
        <v>0.95</v>
      </c>
    </row>
    <row r="56" spans="1:43">
      <c r="A56" s="111" t="s">
        <v>227</v>
      </c>
      <c r="B56" s="117">
        <v>3.5299999999999998E-2</v>
      </c>
      <c r="D56" s="111" t="s">
        <v>229</v>
      </c>
      <c r="E56" s="119">
        <v>67100</v>
      </c>
      <c r="Q56" s="87" t="s">
        <v>253</v>
      </c>
      <c r="R56" s="88" t="s">
        <v>209</v>
      </c>
      <c r="S56" s="89" t="s">
        <v>283</v>
      </c>
      <c r="T56" s="90">
        <v>73900</v>
      </c>
      <c r="U56" s="91">
        <v>6.2E-2</v>
      </c>
      <c r="V56" s="88" t="s">
        <v>168</v>
      </c>
      <c r="W56" s="88" t="s">
        <v>148</v>
      </c>
      <c r="X56" s="88" t="s">
        <v>131</v>
      </c>
      <c r="Y56" s="65">
        <v>0</v>
      </c>
      <c r="Z56" s="93">
        <v>2</v>
      </c>
      <c r="AA56" s="96">
        <v>4</v>
      </c>
      <c r="AB56" s="96">
        <v>4</v>
      </c>
      <c r="AC56" s="93">
        <v>2</v>
      </c>
      <c r="AD56" s="76">
        <v>0.95</v>
      </c>
      <c r="AE56" s="76" t="s">
        <v>108</v>
      </c>
      <c r="AO56" s="111" t="s">
        <v>279</v>
      </c>
      <c r="AP56" s="112">
        <v>74100</v>
      </c>
      <c r="AQ56" s="112">
        <v>0.95</v>
      </c>
    </row>
    <row r="57" spans="1:43">
      <c r="A57" s="111" t="s">
        <v>214</v>
      </c>
      <c r="B57" s="117">
        <v>3.6600000000000001E-2</v>
      </c>
      <c r="D57" s="111" t="s">
        <v>258</v>
      </c>
      <c r="E57" s="119">
        <v>71800</v>
      </c>
      <c r="Q57" s="87" t="s">
        <v>253</v>
      </c>
      <c r="R57" s="88" t="s">
        <v>240</v>
      </c>
      <c r="S57" s="89" t="s">
        <v>284</v>
      </c>
      <c r="T57" s="90">
        <v>362000</v>
      </c>
      <c r="U57" s="91">
        <v>3.85E-2</v>
      </c>
      <c r="V57" s="88" t="s">
        <v>172</v>
      </c>
      <c r="W57" s="88" t="s">
        <v>159</v>
      </c>
      <c r="X57" s="88" t="s">
        <v>231</v>
      </c>
      <c r="Y57" s="65">
        <v>0</v>
      </c>
      <c r="Z57" s="96">
        <v>4</v>
      </c>
      <c r="AA57" s="96">
        <v>4</v>
      </c>
      <c r="AB57" s="93">
        <v>2</v>
      </c>
      <c r="AC57" s="101">
        <v>0</v>
      </c>
      <c r="AD57" s="76">
        <v>0.95</v>
      </c>
      <c r="AE57" s="76" t="s">
        <v>108</v>
      </c>
      <c r="AO57" s="111" t="s">
        <v>260</v>
      </c>
      <c r="AP57" s="112">
        <v>84900</v>
      </c>
      <c r="AQ57" s="112">
        <v>0.95</v>
      </c>
    </row>
    <row r="58" spans="1:43">
      <c r="A58" s="111" t="s">
        <v>264</v>
      </c>
      <c r="B58" s="117">
        <v>3.6999999999999998E-2</v>
      </c>
      <c r="D58" s="111" t="s">
        <v>217</v>
      </c>
      <c r="E58" s="119">
        <v>73500</v>
      </c>
      <c r="Q58" s="87" t="s">
        <v>253</v>
      </c>
      <c r="R58" s="88" t="s">
        <v>209</v>
      </c>
      <c r="S58" s="89" t="s">
        <v>285</v>
      </c>
      <c r="T58" s="90">
        <v>45200</v>
      </c>
      <c r="U58" s="91">
        <v>2.4299999999999999E-2</v>
      </c>
      <c r="V58" s="88" t="s">
        <v>168</v>
      </c>
      <c r="W58" s="88" t="s">
        <v>231</v>
      </c>
      <c r="X58" s="88" t="s">
        <v>154</v>
      </c>
      <c r="Y58" s="65">
        <v>0</v>
      </c>
      <c r="Z58" s="93">
        <v>2</v>
      </c>
      <c r="AA58" s="92">
        <v>3</v>
      </c>
      <c r="AB58" s="100">
        <v>1</v>
      </c>
      <c r="AC58" s="96">
        <v>4</v>
      </c>
      <c r="AD58" s="76">
        <v>0.95</v>
      </c>
      <c r="AE58" s="76" t="s">
        <v>108</v>
      </c>
      <c r="AO58" s="111" t="s">
        <v>227</v>
      </c>
      <c r="AP58" s="112">
        <v>96100</v>
      </c>
      <c r="AQ58" s="112">
        <v>0.9</v>
      </c>
    </row>
    <row r="59" spans="1:43">
      <c r="A59" s="111" t="s">
        <v>268</v>
      </c>
      <c r="B59" s="117">
        <v>3.7999999999999999E-2</v>
      </c>
      <c r="D59" s="111" t="s">
        <v>283</v>
      </c>
      <c r="E59" s="119">
        <v>73900</v>
      </c>
      <c r="Q59" s="87" t="s">
        <v>253</v>
      </c>
      <c r="R59" s="88" t="s">
        <v>209</v>
      </c>
      <c r="S59" s="89" t="s">
        <v>286</v>
      </c>
      <c r="T59" s="90">
        <v>36200</v>
      </c>
      <c r="U59" s="91">
        <v>2.8000000000000001E-2</v>
      </c>
      <c r="V59" s="88" t="s">
        <v>169</v>
      </c>
      <c r="W59" s="88" t="s">
        <v>159</v>
      </c>
      <c r="X59" s="88" t="s">
        <v>231</v>
      </c>
      <c r="Y59" s="65">
        <v>0</v>
      </c>
      <c r="Z59" s="100">
        <v>1</v>
      </c>
      <c r="AA59" s="92">
        <v>3</v>
      </c>
      <c r="AB59" s="92">
        <v>3</v>
      </c>
      <c r="AC59" s="101">
        <v>0</v>
      </c>
      <c r="AD59" s="76">
        <v>0.9</v>
      </c>
      <c r="AE59" s="76" t="s">
        <v>127</v>
      </c>
      <c r="AO59" s="111" t="s">
        <v>282</v>
      </c>
      <c r="AP59" s="112">
        <v>106000</v>
      </c>
      <c r="AQ59" s="112">
        <v>0.9</v>
      </c>
    </row>
    <row r="60" spans="1:43">
      <c r="A60" s="111" t="s">
        <v>284</v>
      </c>
      <c r="B60" s="117">
        <v>3.85E-2</v>
      </c>
      <c r="D60" s="111" t="s">
        <v>279</v>
      </c>
      <c r="E60" s="119">
        <v>74100</v>
      </c>
      <c r="Q60" s="87" t="s">
        <v>253</v>
      </c>
      <c r="R60" s="88" t="s">
        <v>209</v>
      </c>
      <c r="S60" s="89" t="s">
        <v>287</v>
      </c>
      <c r="T60" s="90">
        <v>8399</v>
      </c>
      <c r="U60" s="91">
        <v>5.4199999999999998E-2</v>
      </c>
      <c r="V60" s="88" t="s">
        <v>171</v>
      </c>
      <c r="W60" s="88" t="s">
        <v>148</v>
      </c>
      <c r="X60" s="88"/>
      <c r="Y60" s="65">
        <v>0</v>
      </c>
      <c r="Z60" s="101">
        <v>0</v>
      </c>
      <c r="AA60" s="93">
        <v>2</v>
      </c>
      <c r="AB60" s="93">
        <v>2</v>
      </c>
      <c r="AC60" s="101">
        <v>0</v>
      </c>
      <c r="AD60" s="76">
        <v>0.9</v>
      </c>
      <c r="AE60" s="76" t="s">
        <v>127</v>
      </c>
      <c r="AO60" s="111" t="s">
        <v>221</v>
      </c>
      <c r="AP60" s="112">
        <v>108000</v>
      </c>
      <c r="AQ60" s="112">
        <v>0.95</v>
      </c>
    </row>
    <row r="61" spans="1:43">
      <c r="A61" s="111" t="s">
        <v>225</v>
      </c>
      <c r="B61" s="117">
        <v>4.1200000000000001E-2</v>
      </c>
      <c r="D61" s="111" t="s">
        <v>260</v>
      </c>
      <c r="E61" s="119">
        <v>84900</v>
      </c>
      <c r="Q61" s="87" t="s">
        <v>253</v>
      </c>
      <c r="R61" s="88" t="s">
        <v>240</v>
      </c>
      <c r="S61" s="89" t="s">
        <v>288</v>
      </c>
      <c r="T61" s="90">
        <v>14900</v>
      </c>
      <c r="U61" s="91">
        <v>0.105</v>
      </c>
      <c r="V61" s="88" t="s">
        <v>169</v>
      </c>
      <c r="W61" s="88" t="s">
        <v>91</v>
      </c>
      <c r="X61" s="88"/>
      <c r="Y61" s="81">
        <v>4</v>
      </c>
      <c r="Z61" s="93">
        <v>2</v>
      </c>
      <c r="AA61" s="92">
        <v>3</v>
      </c>
      <c r="AB61" s="92">
        <v>3</v>
      </c>
      <c r="AC61" s="93">
        <v>2</v>
      </c>
      <c r="AD61" s="76">
        <v>0.95</v>
      </c>
      <c r="AE61" s="76" t="s">
        <v>108</v>
      </c>
      <c r="AO61" s="111" t="s">
        <v>219</v>
      </c>
      <c r="AP61" s="112">
        <v>113000</v>
      </c>
      <c r="AQ61" s="112">
        <v>0.9</v>
      </c>
    </row>
    <row r="62" spans="1:43">
      <c r="A62" s="111" t="s">
        <v>215</v>
      </c>
      <c r="B62" s="117">
        <v>4.24E-2</v>
      </c>
      <c r="D62" s="111" t="s">
        <v>227</v>
      </c>
      <c r="E62" s="119">
        <v>96100</v>
      </c>
      <c r="Q62" s="87" t="s">
        <v>253</v>
      </c>
      <c r="R62" s="88" t="s">
        <v>209</v>
      </c>
      <c r="S62" s="89" t="s">
        <v>289</v>
      </c>
      <c r="T62" s="90">
        <v>165000</v>
      </c>
      <c r="U62" s="91">
        <v>1.2800000000000001E-2</v>
      </c>
      <c r="V62" s="88" t="s">
        <v>169</v>
      </c>
      <c r="W62" s="88" t="s">
        <v>142</v>
      </c>
      <c r="X62" s="88" t="s">
        <v>131</v>
      </c>
      <c r="Y62" s="65">
        <v>0</v>
      </c>
      <c r="Z62" s="92">
        <v>3</v>
      </c>
      <c r="AA62" s="96">
        <v>4</v>
      </c>
      <c r="AB62" s="93">
        <v>2</v>
      </c>
      <c r="AC62" s="101">
        <v>0</v>
      </c>
      <c r="AD62" s="76">
        <v>0.9</v>
      </c>
      <c r="AE62" s="76" t="s">
        <v>127</v>
      </c>
      <c r="AO62" s="111" t="s">
        <v>254</v>
      </c>
      <c r="AP62" s="112">
        <v>117000</v>
      </c>
      <c r="AQ62" s="112">
        <v>0.9</v>
      </c>
    </row>
    <row r="63" spans="1:43">
      <c r="A63" s="111" t="s">
        <v>254</v>
      </c>
      <c r="B63" s="117">
        <v>4.2700000000000002E-2</v>
      </c>
      <c r="D63" s="111" t="s">
        <v>282</v>
      </c>
      <c r="E63" s="119">
        <v>106000</v>
      </c>
      <c r="Q63" s="87" t="s">
        <v>253</v>
      </c>
      <c r="R63" s="88" t="s">
        <v>209</v>
      </c>
      <c r="S63" s="89" t="s">
        <v>290</v>
      </c>
      <c r="T63" s="90">
        <v>12200</v>
      </c>
      <c r="U63" s="91">
        <v>1.52E-2</v>
      </c>
      <c r="V63" s="88" t="s">
        <v>134</v>
      </c>
      <c r="W63" s="88" t="s">
        <v>237</v>
      </c>
      <c r="X63" s="88"/>
      <c r="Y63" s="65">
        <v>0</v>
      </c>
      <c r="Z63" s="96">
        <v>4</v>
      </c>
      <c r="AA63" s="92">
        <v>3</v>
      </c>
      <c r="AB63" s="100">
        <v>1</v>
      </c>
      <c r="AC63" s="101">
        <v>0</v>
      </c>
      <c r="AD63" s="76">
        <v>0.95</v>
      </c>
      <c r="AE63" s="76" t="s">
        <v>108</v>
      </c>
      <c r="AO63" s="111" t="s">
        <v>295</v>
      </c>
      <c r="AP63" s="112">
        <v>123000</v>
      </c>
      <c r="AQ63" s="112">
        <v>0.95</v>
      </c>
    </row>
    <row r="64" spans="1:43">
      <c r="A64" s="111" t="s">
        <v>259</v>
      </c>
      <c r="B64" s="117">
        <v>4.3299999999999998E-2</v>
      </c>
      <c r="D64" s="111" t="s">
        <v>221</v>
      </c>
      <c r="E64" s="119">
        <v>108000</v>
      </c>
      <c r="Q64" s="87" t="s">
        <v>253</v>
      </c>
      <c r="R64" s="88" t="s">
        <v>209</v>
      </c>
      <c r="S64" s="89" t="s">
        <v>291</v>
      </c>
      <c r="T64" s="90">
        <v>199000</v>
      </c>
      <c r="U64" s="91">
        <v>1.8700000000000001E-2</v>
      </c>
      <c r="V64" s="88" t="s">
        <v>107</v>
      </c>
      <c r="W64" s="88" t="s">
        <v>231</v>
      </c>
      <c r="X64" s="88" t="s">
        <v>148</v>
      </c>
      <c r="Y64" s="65">
        <v>0</v>
      </c>
      <c r="Z64" s="92">
        <v>3</v>
      </c>
      <c r="AA64" s="92">
        <v>3</v>
      </c>
      <c r="AB64" s="93">
        <v>2</v>
      </c>
      <c r="AC64" s="100">
        <v>1</v>
      </c>
      <c r="AD64" s="76">
        <v>0.95</v>
      </c>
      <c r="AE64" s="76" t="s">
        <v>108</v>
      </c>
      <c r="AO64" s="111" t="s">
        <v>303</v>
      </c>
      <c r="AP64" s="112">
        <v>145000</v>
      </c>
      <c r="AQ64" s="112">
        <v>0.85</v>
      </c>
    </row>
    <row r="65" spans="1:43">
      <c r="A65" s="111" t="s">
        <v>243</v>
      </c>
      <c r="B65" s="117">
        <v>4.48E-2</v>
      </c>
      <c r="D65" s="111" t="s">
        <v>219</v>
      </c>
      <c r="E65" s="119">
        <v>113000</v>
      </c>
      <c r="Q65" s="87" t="s">
        <v>253</v>
      </c>
      <c r="R65" s="88" t="s">
        <v>209</v>
      </c>
      <c r="S65" s="89" t="s">
        <v>292</v>
      </c>
      <c r="T65" s="90">
        <v>636</v>
      </c>
      <c r="U65" s="91">
        <v>2.6700000000000002E-2</v>
      </c>
      <c r="V65" s="88" t="s">
        <v>169</v>
      </c>
      <c r="W65" s="88" t="s">
        <v>142</v>
      </c>
      <c r="X65" s="88"/>
      <c r="Y65" s="65">
        <v>0</v>
      </c>
      <c r="Z65" s="101">
        <v>0</v>
      </c>
      <c r="AA65" s="92">
        <v>3</v>
      </c>
      <c r="AB65" s="101">
        <v>0</v>
      </c>
      <c r="AC65" s="101">
        <v>0</v>
      </c>
      <c r="AD65" s="76">
        <v>0.9</v>
      </c>
      <c r="AE65" s="76" t="s">
        <v>127</v>
      </c>
      <c r="AO65" s="111" t="s">
        <v>289</v>
      </c>
      <c r="AP65" s="112">
        <v>165000</v>
      </c>
      <c r="AQ65" s="112">
        <v>0.9</v>
      </c>
    </row>
    <row r="66" spans="1:43">
      <c r="A66" s="111" t="s">
        <v>299</v>
      </c>
      <c r="B66" s="117">
        <v>5.0799999999999998E-2</v>
      </c>
      <c r="D66" s="111" t="s">
        <v>254</v>
      </c>
      <c r="E66" s="119">
        <v>117000</v>
      </c>
      <c r="Q66" s="87" t="s">
        <v>253</v>
      </c>
      <c r="R66" s="88" t="s">
        <v>209</v>
      </c>
      <c r="S66" s="89" t="s">
        <v>293</v>
      </c>
      <c r="T66" s="90">
        <v>653000</v>
      </c>
      <c r="U66" s="91">
        <v>1.2999999999999999E-2</v>
      </c>
      <c r="V66" s="102" t="s">
        <v>119</v>
      </c>
      <c r="W66" s="88" t="s">
        <v>151</v>
      </c>
      <c r="X66" s="88" t="s">
        <v>131</v>
      </c>
      <c r="Y66" s="65">
        <v>0</v>
      </c>
      <c r="Z66" s="92">
        <v>3</v>
      </c>
      <c r="AA66" s="97">
        <v>5</v>
      </c>
      <c r="AB66" s="93">
        <v>2</v>
      </c>
      <c r="AC66" s="100">
        <v>1</v>
      </c>
      <c r="AD66" s="76">
        <v>0.85</v>
      </c>
      <c r="AE66" s="76" t="s">
        <v>132</v>
      </c>
      <c r="AO66" s="111" t="s">
        <v>223</v>
      </c>
      <c r="AP66" s="112">
        <v>167000</v>
      </c>
      <c r="AQ66" s="112">
        <v>0.95</v>
      </c>
    </row>
    <row r="67" spans="1:43">
      <c r="A67" s="111" t="s">
        <v>287</v>
      </c>
      <c r="B67" s="117">
        <v>5.4199999999999998E-2</v>
      </c>
      <c r="D67" s="111" t="s">
        <v>295</v>
      </c>
      <c r="E67" s="119">
        <v>123000</v>
      </c>
      <c r="Q67" s="87" t="s">
        <v>253</v>
      </c>
      <c r="R67" s="88" t="s">
        <v>209</v>
      </c>
      <c r="S67" s="89" t="s">
        <v>294</v>
      </c>
      <c r="T67" s="90">
        <v>29800</v>
      </c>
      <c r="U67" s="91">
        <v>2.9000000000000001E-2</v>
      </c>
      <c r="V67" s="88" t="s">
        <v>170</v>
      </c>
      <c r="W67" s="88" t="s">
        <v>142</v>
      </c>
      <c r="X67" s="88" t="s">
        <v>131</v>
      </c>
      <c r="Y67" s="65">
        <v>0</v>
      </c>
      <c r="Z67" s="93">
        <v>2</v>
      </c>
      <c r="AA67" s="96">
        <v>4</v>
      </c>
      <c r="AB67" s="93">
        <v>2</v>
      </c>
      <c r="AC67" s="101">
        <v>0</v>
      </c>
      <c r="AD67" s="76">
        <v>0.9</v>
      </c>
      <c r="AE67" s="76" t="s">
        <v>127</v>
      </c>
      <c r="AO67" s="111" t="s">
        <v>238</v>
      </c>
      <c r="AP67" s="112">
        <v>182000</v>
      </c>
      <c r="AQ67" s="112">
        <v>0.95</v>
      </c>
    </row>
    <row r="68" spans="1:43">
      <c r="A68" s="111" t="s">
        <v>224</v>
      </c>
      <c r="B68" s="117">
        <v>5.5399999999999998E-2</v>
      </c>
      <c r="D68" s="111" t="s">
        <v>303</v>
      </c>
      <c r="E68" s="119">
        <v>145000</v>
      </c>
      <c r="Q68" s="87" t="s">
        <v>253</v>
      </c>
      <c r="R68" s="88" t="s">
        <v>240</v>
      </c>
      <c r="S68" s="89" t="s">
        <v>295</v>
      </c>
      <c r="T68" s="90">
        <v>123000</v>
      </c>
      <c r="U68" s="91">
        <v>6.1100000000000002E-2</v>
      </c>
      <c r="V68" s="88" t="s">
        <v>172</v>
      </c>
      <c r="W68" s="88" t="s">
        <v>91</v>
      </c>
      <c r="X68" s="88"/>
      <c r="Y68" s="81">
        <v>4</v>
      </c>
      <c r="Z68" s="92">
        <v>3</v>
      </c>
      <c r="AA68" s="96">
        <v>4</v>
      </c>
      <c r="AB68" s="92">
        <v>3</v>
      </c>
      <c r="AC68" s="92">
        <v>3</v>
      </c>
      <c r="AD68" s="76">
        <v>0.95</v>
      </c>
      <c r="AE68" s="76" t="s">
        <v>108</v>
      </c>
      <c r="AO68" s="111" t="s">
        <v>291</v>
      </c>
      <c r="AP68" s="112">
        <v>199000</v>
      </c>
      <c r="AQ68" s="112">
        <v>0.95</v>
      </c>
    </row>
    <row r="69" spans="1:43">
      <c r="A69" s="111" t="s">
        <v>219</v>
      </c>
      <c r="B69" s="117">
        <v>5.9200000000000003E-2</v>
      </c>
      <c r="D69" s="111" t="s">
        <v>289</v>
      </c>
      <c r="E69" s="119">
        <v>165000</v>
      </c>
      <c r="Q69" s="87" t="s">
        <v>253</v>
      </c>
      <c r="R69" s="88" t="s">
        <v>240</v>
      </c>
      <c r="S69" s="89" t="s">
        <v>296</v>
      </c>
      <c r="T69" s="90">
        <v>227000</v>
      </c>
      <c r="U69" s="91">
        <v>0.1467</v>
      </c>
      <c r="V69" s="88" t="s">
        <v>172</v>
      </c>
      <c r="W69" s="102" t="s">
        <v>163</v>
      </c>
      <c r="X69" s="88" t="s">
        <v>154</v>
      </c>
      <c r="Y69" s="65">
        <v>0</v>
      </c>
      <c r="Z69" s="92">
        <v>3</v>
      </c>
      <c r="AA69" s="92">
        <v>3</v>
      </c>
      <c r="AB69" s="93">
        <v>2</v>
      </c>
      <c r="AC69" s="101">
        <v>0</v>
      </c>
      <c r="AD69" s="76">
        <v>0.95</v>
      </c>
      <c r="AE69" s="76" t="s">
        <v>108</v>
      </c>
      <c r="AO69" s="111" t="s">
        <v>263</v>
      </c>
      <c r="AP69" s="112">
        <v>223000</v>
      </c>
      <c r="AQ69" s="112">
        <v>0.85</v>
      </c>
    </row>
    <row r="70" spans="1:43">
      <c r="A70" s="111" t="s">
        <v>221</v>
      </c>
      <c r="B70" s="117">
        <v>5.9799999999999999E-2</v>
      </c>
      <c r="D70" s="111" t="s">
        <v>223</v>
      </c>
      <c r="E70" s="119">
        <v>167000</v>
      </c>
      <c r="Q70" s="87" t="s">
        <v>253</v>
      </c>
      <c r="R70" s="88" t="s">
        <v>209</v>
      </c>
      <c r="S70" s="89" t="s">
        <v>297</v>
      </c>
      <c r="T70" s="90">
        <v>6555</v>
      </c>
      <c r="U70" s="91">
        <v>9.4999999999999998E-3</v>
      </c>
      <c r="V70" s="88" t="s">
        <v>169</v>
      </c>
      <c r="W70" s="88" t="s">
        <v>142</v>
      </c>
      <c r="X70" s="88"/>
      <c r="Y70" s="65">
        <v>0</v>
      </c>
      <c r="Z70" s="101">
        <v>0</v>
      </c>
      <c r="AA70" s="96">
        <v>4</v>
      </c>
      <c r="AB70" s="92">
        <v>3</v>
      </c>
      <c r="AC70" s="101">
        <v>0</v>
      </c>
      <c r="AD70" s="76">
        <v>0.9</v>
      </c>
      <c r="AE70" s="76" t="s">
        <v>127</v>
      </c>
      <c r="AO70" s="111" t="s">
        <v>296</v>
      </c>
      <c r="AP70" s="112">
        <v>227000</v>
      </c>
      <c r="AQ70" s="112">
        <v>0.95</v>
      </c>
    </row>
    <row r="71" spans="1:43">
      <c r="A71" s="111" t="s">
        <v>272</v>
      </c>
      <c r="B71" s="117">
        <v>6.0199999999999997E-2</v>
      </c>
      <c r="D71" s="111" t="s">
        <v>238</v>
      </c>
      <c r="E71" s="119">
        <v>182000</v>
      </c>
      <c r="Q71" s="87" t="s">
        <v>253</v>
      </c>
      <c r="R71" s="88" t="s">
        <v>209</v>
      </c>
      <c r="S71" s="89" t="s">
        <v>298</v>
      </c>
      <c r="T71" s="90">
        <v>2153</v>
      </c>
      <c r="U71" s="91">
        <v>8.09E-2</v>
      </c>
      <c r="V71" s="88" t="s">
        <v>169</v>
      </c>
      <c r="W71" s="88" t="s">
        <v>231</v>
      </c>
      <c r="X71" s="88" t="s">
        <v>154</v>
      </c>
      <c r="Y71" s="65">
        <v>0</v>
      </c>
      <c r="Z71" s="93">
        <v>2</v>
      </c>
      <c r="AA71" s="92">
        <v>3</v>
      </c>
      <c r="AB71" s="92">
        <v>3</v>
      </c>
      <c r="AC71" s="101">
        <v>0</v>
      </c>
      <c r="AD71" s="76">
        <v>0.9</v>
      </c>
      <c r="AE71" s="76" t="s">
        <v>127</v>
      </c>
      <c r="AO71" s="111" t="s">
        <v>226</v>
      </c>
      <c r="AP71" s="112">
        <v>254000</v>
      </c>
      <c r="AQ71" s="112">
        <v>0.9</v>
      </c>
    </row>
    <row r="72" spans="1:43">
      <c r="A72" s="111" t="s">
        <v>295</v>
      </c>
      <c r="B72" s="117">
        <v>6.1100000000000002E-2</v>
      </c>
      <c r="D72" s="111" t="s">
        <v>291</v>
      </c>
      <c r="E72" s="119">
        <v>199000</v>
      </c>
      <c r="Q72" s="87" t="s">
        <v>253</v>
      </c>
      <c r="R72" s="88" t="s">
        <v>209</v>
      </c>
      <c r="S72" s="89" t="s">
        <v>299</v>
      </c>
      <c r="T72" s="90">
        <v>3842</v>
      </c>
      <c r="U72" s="91">
        <v>5.0799999999999998E-2</v>
      </c>
      <c r="V72" s="88" t="s">
        <v>169</v>
      </c>
      <c r="W72" s="88" t="s">
        <v>231</v>
      </c>
      <c r="X72" s="88" t="s">
        <v>154</v>
      </c>
      <c r="Y72" s="65">
        <v>0</v>
      </c>
      <c r="Z72" s="93">
        <v>2</v>
      </c>
      <c r="AA72" s="92">
        <v>3</v>
      </c>
      <c r="AB72" s="92">
        <v>3</v>
      </c>
      <c r="AC72" s="101">
        <v>0</v>
      </c>
      <c r="AD72" s="76">
        <v>0.9</v>
      </c>
      <c r="AE72" s="76" t="s">
        <v>127</v>
      </c>
      <c r="AO72" s="111" t="s">
        <v>284</v>
      </c>
      <c r="AP72" s="112">
        <v>362000</v>
      </c>
      <c r="AQ72" s="112">
        <v>0.95</v>
      </c>
    </row>
    <row r="73" spans="1:43">
      <c r="A73" s="111" t="s">
        <v>241</v>
      </c>
      <c r="B73" s="117">
        <v>6.1499999999999999E-2</v>
      </c>
      <c r="D73" s="111" t="s">
        <v>263</v>
      </c>
      <c r="E73" s="119">
        <v>223000</v>
      </c>
      <c r="Q73" s="87" t="s">
        <v>253</v>
      </c>
      <c r="R73" s="88" t="s">
        <v>209</v>
      </c>
      <c r="S73" s="89" t="s">
        <v>300</v>
      </c>
      <c r="T73" s="90">
        <v>33000</v>
      </c>
      <c r="U73" s="91">
        <v>2.5700000000000001E-2</v>
      </c>
      <c r="V73" s="102" t="s">
        <v>119</v>
      </c>
      <c r="W73" s="88" t="s">
        <v>151</v>
      </c>
      <c r="X73" s="88"/>
      <c r="Y73" s="65">
        <v>0</v>
      </c>
      <c r="Z73" s="100">
        <v>1</v>
      </c>
      <c r="AA73" s="96">
        <v>4</v>
      </c>
      <c r="AB73" s="92">
        <v>3</v>
      </c>
      <c r="AC73" s="92">
        <v>3</v>
      </c>
      <c r="AD73" s="76">
        <v>0.85</v>
      </c>
      <c r="AE73" s="76" t="s">
        <v>132</v>
      </c>
      <c r="AO73" s="111" t="s">
        <v>232</v>
      </c>
      <c r="AP73" s="112">
        <v>395000</v>
      </c>
      <c r="AQ73" s="112">
        <v>0.95</v>
      </c>
    </row>
    <row r="74" spans="1:43">
      <c r="A74" s="111" t="s">
        <v>283</v>
      </c>
      <c r="B74" s="117">
        <v>6.2E-2</v>
      </c>
      <c r="D74" s="111" t="s">
        <v>296</v>
      </c>
      <c r="E74" s="119">
        <v>227000</v>
      </c>
      <c r="Q74" s="87" t="s">
        <v>253</v>
      </c>
      <c r="R74" s="88" t="s">
        <v>301</v>
      </c>
      <c r="S74" s="89" t="s">
        <v>302</v>
      </c>
      <c r="T74" s="90">
        <v>23800</v>
      </c>
      <c r="U74" s="91">
        <v>0.104</v>
      </c>
      <c r="V74" s="88" t="s">
        <v>143</v>
      </c>
      <c r="W74" s="88" t="s">
        <v>231</v>
      </c>
      <c r="X74" s="88" t="s">
        <v>91</v>
      </c>
      <c r="Y74" s="69">
        <v>3</v>
      </c>
      <c r="Z74" s="92">
        <v>3</v>
      </c>
      <c r="AA74" s="92">
        <v>3</v>
      </c>
      <c r="AB74" s="93">
        <v>2</v>
      </c>
      <c r="AC74" s="92">
        <v>3</v>
      </c>
      <c r="AD74" s="76">
        <v>0.95</v>
      </c>
      <c r="AE74" s="76" t="s">
        <v>108</v>
      </c>
      <c r="AO74" s="111" t="s">
        <v>293</v>
      </c>
      <c r="AP74" s="112">
        <v>653000</v>
      </c>
      <c r="AQ74" s="112">
        <v>0.85</v>
      </c>
    </row>
    <row r="75" spans="1:43">
      <c r="A75" s="111" t="s">
        <v>222</v>
      </c>
      <c r="B75" s="117">
        <v>6.3399999999999998E-2</v>
      </c>
      <c r="D75" s="111" t="s">
        <v>226</v>
      </c>
      <c r="E75" s="119">
        <v>254000</v>
      </c>
      <c r="Q75" s="87" t="s">
        <v>253</v>
      </c>
      <c r="R75" s="88" t="s">
        <v>209</v>
      </c>
      <c r="S75" s="89" t="s">
        <v>303</v>
      </c>
      <c r="T75" s="90">
        <v>145000</v>
      </c>
      <c r="U75" s="91"/>
      <c r="V75" s="88" t="s">
        <v>304</v>
      </c>
      <c r="W75" s="88" t="s">
        <v>231</v>
      </c>
      <c r="X75" s="88"/>
      <c r="Y75" s="65">
        <v>0</v>
      </c>
      <c r="Z75" s="101">
        <v>0</v>
      </c>
      <c r="AA75" s="92">
        <v>3</v>
      </c>
      <c r="AB75" s="92">
        <v>3</v>
      </c>
      <c r="AC75" s="101">
        <v>0</v>
      </c>
      <c r="AD75" s="76">
        <v>0.85</v>
      </c>
      <c r="AE75" s="76" t="s">
        <v>132</v>
      </c>
      <c r="AO75" s="111" t="s">
        <v>257</v>
      </c>
      <c r="AP75" s="112">
        <v>698000</v>
      </c>
      <c r="AQ75" s="112">
        <v>0.85</v>
      </c>
    </row>
    <row r="76" spans="1:43">
      <c r="A76" s="111" t="s">
        <v>273</v>
      </c>
      <c r="B76" s="117">
        <v>7.0499999999999993E-2</v>
      </c>
      <c r="D76" s="111" t="s">
        <v>284</v>
      </c>
      <c r="E76" s="119">
        <v>362000</v>
      </c>
      <c r="AO76" s="111" t="s">
        <v>264</v>
      </c>
      <c r="AP76" s="112">
        <v>752000</v>
      </c>
      <c r="AQ76" s="112">
        <v>0.85</v>
      </c>
    </row>
    <row r="77" spans="1:43">
      <c r="A77" s="111" t="s">
        <v>279</v>
      </c>
      <c r="B77" s="117">
        <v>7.0999999999999994E-2</v>
      </c>
      <c r="D77" s="111" t="s">
        <v>232</v>
      </c>
      <c r="E77" s="119">
        <v>395000</v>
      </c>
      <c r="AO77" s="111" t="s">
        <v>255</v>
      </c>
      <c r="AP77" s="112">
        <v>878000</v>
      </c>
      <c r="AQ77" s="112">
        <v>0.95</v>
      </c>
    </row>
    <row r="78" spans="1:43">
      <c r="A78" s="111" t="s">
        <v>252</v>
      </c>
      <c r="B78" s="117">
        <v>7.2999999999999995E-2</v>
      </c>
      <c r="D78" s="111" t="s">
        <v>293</v>
      </c>
      <c r="E78" s="119">
        <v>653000</v>
      </c>
      <c r="AO78" s="111" t="s">
        <v>278</v>
      </c>
      <c r="AP78" s="112">
        <v>1100000</v>
      </c>
      <c r="AQ78" s="112">
        <v>0.95</v>
      </c>
    </row>
    <row r="79" spans="1:43">
      <c r="A79" s="111" t="s">
        <v>226</v>
      </c>
      <c r="B79" s="117">
        <v>7.4999999999999997E-2</v>
      </c>
      <c r="D79" s="111" t="s">
        <v>257</v>
      </c>
      <c r="E79" s="119">
        <v>698000</v>
      </c>
      <c r="AO79" s="111" t="s">
        <v>244</v>
      </c>
      <c r="AP79" s="112">
        <v>1100000</v>
      </c>
      <c r="AQ79" s="112">
        <v>0.95</v>
      </c>
    </row>
    <row r="80" spans="1:43">
      <c r="A80" s="111" t="s">
        <v>210</v>
      </c>
      <c r="B80" s="117">
        <v>7.51E-2</v>
      </c>
      <c r="D80" s="111" t="s">
        <v>264</v>
      </c>
      <c r="E80" s="119">
        <v>752000</v>
      </c>
      <c r="AO80" s="111" t="s">
        <v>261</v>
      </c>
      <c r="AP80" s="112">
        <v>1180000</v>
      </c>
      <c r="AQ80" s="112">
        <v>0.95</v>
      </c>
    </row>
    <row r="81" spans="1:43">
      <c r="A81" s="111" t="s">
        <v>276</v>
      </c>
      <c r="B81" s="117">
        <v>7.6600000000000001E-2</v>
      </c>
      <c r="D81" s="111" t="s">
        <v>255</v>
      </c>
      <c r="E81" s="119">
        <v>878000</v>
      </c>
      <c r="AO81" s="111" t="s">
        <v>270</v>
      </c>
      <c r="AP81" s="112">
        <v>1900000</v>
      </c>
      <c r="AQ81" s="112">
        <v>0.95</v>
      </c>
    </row>
    <row r="82" spans="1:43">
      <c r="A82" s="111" t="s">
        <v>298</v>
      </c>
      <c r="B82" s="117">
        <v>8.09E-2</v>
      </c>
      <c r="D82" s="111" t="s">
        <v>278</v>
      </c>
      <c r="E82" s="119">
        <v>1100000</v>
      </c>
      <c r="AO82" s="111" t="s">
        <v>273</v>
      </c>
      <c r="AP82" s="112">
        <v>2100000</v>
      </c>
      <c r="AQ82" s="112">
        <v>1.1000000000000001</v>
      </c>
    </row>
    <row r="83" spans="1:43">
      <c r="A83" s="111" t="s">
        <v>218</v>
      </c>
      <c r="B83" s="117">
        <v>9.35E-2</v>
      </c>
      <c r="D83" s="111" t="s">
        <v>244</v>
      </c>
      <c r="E83" s="119">
        <v>1100000</v>
      </c>
      <c r="AO83" s="111" t="s">
        <v>272</v>
      </c>
      <c r="AP83" s="112">
        <v>3510000</v>
      </c>
      <c r="AQ83" s="112">
        <v>0.95</v>
      </c>
    </row>
    <row r="84" spans="1:43">
      <c r="A84" s="111" t="s">
        <v>302</v>
      </c>
      <c r="B84" s="117">
        <v>0.104</v>
      </c>
      <c r="D84" s="111" t="s">
        <v>261</v>
      </c>
      <c r="E84" s="119">
        <v>1180000</v>
      </c>
      <c r="AO84" s="111" t="s">
        <v>245</v>
      </c>
      <c r="AP84" s="112">
        <v>12500000</v>
      </c>
      <c r="AQ84" s="112">
        <v>0.95</v>
      </c>
    </row>
    <row r="85" spans="1:43">
      <c r="A85" s="111" t="s">
        <v>288</v>
      </c>
      <c r="B85" s="117">
        <v>0.105</v>
      </c>
      <c r="D85" s="111" t="s">
        <v>270</v>
      </c>
      <c r="E85" s="119">
        <v>1900000</v>
      </c>
      <c r="AO85" s="111" t="s">
        <v>328</v>
      </c>
      <c r="AP85" s="112">
        <v>30661089</v>
      </c>
      <c r="AQ85" s="112">
        <v>67.90000000000002</v>
      </c>
    </row>
    <row r="86" spans="1:43">
      <c r="A86" s="111" t="s">
        <v>296</v>
      </c>
      <c r="B86" s="117">
        <v>0.1467</v>
      </c>
      <c r="D86" s="111" t="s">
        <v>273</v>
      </c>
      <c r="E86" s="119">
        <v>2100000</v>
      </c>
    </row>
    <row r="87" spans="1:43">
      <c r="A87" s="111" t="s">
        <v>247</v>
      </c>
      <c r="B87" s="117">
        <v>0.17469999999999999</v>
      </c>
      <c r="D87" s="111" t="s">
        <v>272</v>
      </c>
      <c r="E87" s="119">
        <v>3510000</v>
      </c>
    </row>
    <row r="88" spans="1:43">
      <c r="A88" s="111" t="s">
        <v>281</v>
      </c>
      <c r="B88" s="117">
        <v>0.61</v>
      </c>
      <c r="D88" s="111" t="s">
        <v>245</v>
      </c>
      <c r="E88" s="119">
        <v>12500000</v>
      </c>
    </row>
    <row r="89" spans="1:43">
      <c r="A89" s="111" t="s">
        <v>328</v>
      </c>
      <c r="B89" s="117">
        <v>3.4819000000000004</v>
      </c>
      <c r="D89" s="111" t="s">
        <v>328</v>
      </c>
      <c r="E89" s="119">
        <v>30661089</v>
      </c>
    </row>
  </sheetData>
  <hyperlinks>
    <hyperlink ref="S2" r:id="rId11"/>
    <hyperlink ref="S3" r:id="rId12"/>
    <hyperlink ref="S4" r:id="rId13"/>
    <hyperlink ref="S5" r:id="rId14"/>
    <hyperlink ref="S6" r:id="rId15"/>
    <hyperlink ref="S7" r:id="rId16"/>
    <hyperlink ref="S8" r:id="rId17"/>
    <hyperlink ref="S9" r:id="rId18"/>
    <hyperlink ref="S10" r:id="rId19"/>
    <hyperlink ref="S11" r:id="rId20"/>
    <hyperlink ref="S12" r:id="rId21"/>
    <hyperlink ref="S13" r:id="rId22"/>
    <hyperlink ref="S14" r:id="rId23"/>
    <hyperlink ref="S15" r:id="rId24"/>
    <hyperlink ref="S29" r:id="rId25"/>
    <hyperlink ref="S28" r:id="rId26"/>
    <hyperlink ref="S27" r:id="rId27"/>
    <hyperlink ref="S26" r:id="rId28"/>
    <hyperlink ref="S25" r:id="rId29"/>
    <hyperlink ref="S16" r:id="rId30"/>
    <hyperlink ref="S18" r:id="rId31"/>
    <hyperlink ref="S19" r:id="rId32"/>
    <hyperlink ref="S20" r:id="rId33"/>
    <hyperlink ref="S21" r:id="rId34"/>
    <hyperlink ref="S22" r:id="rId35"/>
    <hyperlink ref="S23" r:id="rId36"/>
    <hyperlink ref="S24" r:id="rId37"/>
    <hyperlink ref="S32" r:id="rId38"/>
    <hyperlink ref="S33" r:id="rId39"/>
    <hyperlink ref="S34" r:id="rId40"/>
    <hyperlink ref="S35" r:id="rId41"/>
    <hyperlink ref="S36" r:id="rId42"/>
    <hyperlink ref="S37" r:id="rId43"/>
    <hyperlink ref="S38" r:id="rId44"/>
    <hyperlink ref="S39" r:id="rId45"/>
    <hyperlink ref="S40" r:id="rId46"/>
    <hyperlink ref="S41" r:id="rId47"/>
    <hyperlink ref="S42" r:id="rId48"/>
    <hyperlink ref="S43" r:id="rId49"/>
    <hyperlink ref="S44" r:id="rId50"/>
    <hyperlink ref="S45" r:id="rId51"/>
    <hyperlink ref="S46" r:id="rId52"/>
    <hyperlink ref="S47" r:id="rId53"/>
    <hyperlink ref="S48" r:id="rId54"/>
    <hyperlink ref="S49" r:id="rId55"/>
    <hyperlink ref="S50" r:id="rId56"/>
    <hyperlink ref="S51" r:id="rId57"/>
    <hyperlink ref="S52" r:id="rId58"/>
    <hyperlink ref="S53" r:id="rId59"/>
    <hyperlink ref="S54" r:id="rId60"/>
    <hyperlink ref="S55" r:id="rId61"/>
    <hyperlink ref="S56" r:id="rId62"/>
    <hyperlink ref="S57" r:id="rId63"/>
    <hyperlink ref="S31" r:id="rId64"/>
    <hyperlink ref="S58" r:id="rId65"/>
    <hyperlink ref="S59" r:id="rId66"/>
    <hyperlink ref="S60" r:id="rId67"/>
    <hyperlink ref="S61" r:id="rId68"/>
    <hyperlink ref="S62" r:id="rId69"/>
    <hyperlink ref="S63" r:id="rId70"/>
    <hyperlink ref="S64" r:id="rId71"/>
    <hyperlink ref="S65" r:id="rId72"/>
    <hyperlink ref="S66" r:id="rId73"/>
    <hyperlink ref="S67" r:id="rId74"/>
    <hyperlink ref="S68" r:id="rId75"/>
    <hyperlink ref="S69" r:id="rId76"/>
    <hyperlink ref="S70" r:id="rId77"/>
    <hyperlink ref="S71" r:id="rId78"/>
    <hyperlink ref="S72" r:id="rId79"/>
    <hyperlink ref="S30" r:id="rId80"/>
    <hyperlink ref="S73" r:id="rId81"/>
    <hyperlink ref="S74" r:id="rId82"/>
    <hyperlink ref="S75" r:id="rId83"/>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'C:\Users\Roman Pena\Desktop\SONY\TEST-SONY-25032020 - AJUSTES\[ACUMULATED_FINAL FILE TESTS (PARA ITZEL) 3003-IS.xlsx]LISTAS'!#REF!</xm:f>
          </x14:formula1>
          <xm:sqref>V2:AC15</xm:sqref>
        </x14:dataValidation>
        <x14:dataValidation type="list" allowBlank="1" showInputMessage="1" showErrorMessage="1">
          <x14:formula1>
            <xm:f>'C:\Users\Roman Pena\Desktop\SONY\TEST-SONY-25032020 - AJUSTES\[Copy of Categoría del influencer - II - CHILE - PA 2019.xlsx]LISTAS'!#REF!</xm:f>
          </x14:formula1>
          <xm:sqref>V16:AC29</xm:sqref>
        </x14:dataValidation>
        <x14:dataValidation type="list" allowBlank="1" showInputMessage="1" showErrorMessage="1">
          <x14:formula1>
            <xm:f>'C:\Users\Roman Pena\Desktop\SONY\TEST-SONY-25032020 - AJUSTES\[Copy of Categoría del influencer - II - MEXICO 2019.xlsx]LISTAS'!#REF!</xm:f>
          </x14:formula1>
          <xm:sqref>V30:AC75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showGridLines="0" workbookViewId="0">
      <selection activeCell="P42" sqref="P42"/>
    </sheetView>
  </sheetViews>
  <sheetFormatPr defaultRowHeight="1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showGridLines="0" tabSelected="1" workbookViewId="0">
      <selection activeCell="H28" sqref="H28"/>
    </sheetView>
  </sheetViews>
  <sheetFormatPr defaultRowHeight="14.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Introducción</vt:lpstr>
      <vt:lpstr>Listas</vt:lpstr>
      <vt:lpstr>I.Influencer</vt:lpstr>
      <vt:lpstr>Nuevos Influencers</vt:lpstr>
      <vt:lpstr>Comentarios Eigenfaces...</vt:lpstr>
      <vt:lpstr>Pivot Tables</vt:lpstr>
      <vt:lpstr>DASHBOARD HOJA1</vt:lpstr>
      <vt:lpstr>DASHBOARD HOJA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 Pena</dc:creator>
  <cp:lastModifiedBy>Roman Pena</cp:lastModifiedBy>
  <dcterms:created xsi:type="dcterms:W3CDTF">2020-04-08T15:55:16Z</dcterms:created>
  <dcterms:modified xsi:type="dcterms:W3CDTF">2020-05-21T21:44:14Z</dcterms:modified>
</cp:coreProperties>
</file>