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F5438CE4-200D-4D75-85B0-F6512B3234E1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ex" sheetId="1" r:id="rId1"/>
    <sheet name="res" sheetId="2" r:id="rId2"/>
    <sheet name="Sheet2" sheetId="4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9" i="1"/>
  <c r="L50" i="1"/>
  <c r="L51" i="1"/>
  <c r="L52" i="1"/>
  <c r="L53" i="1"/>
  <c r="L3" i="1"/>
  <c r="K39" i="3" l="1"/>
  <c r="K42" i="3"/>
  <c r="K43" i="3"/>
  <c r="K44" i="3"/>
  <c r="K45" i="3"/>
  <c r="K46" i="3"/>
  <c r="K47" i="3"/>
  <c r="K50" i="3"/>
  <c r="K51" i="3"/>
  <c r="K52" i="3"/>
  <c r="K5" i="3"/>
  <c r="K6" i="3"/>
  <c r="K7" i="3"/>
  <c r="K10" i="3"/>
  <c r="K11" i="3"/>
  <c r="K12" i="3"/>
  <c r="K13" i="3"/>
  <c r="K14" i="3"/>
  <c r="K15" i="3"/>
  <c r="K18" i="3"/>
  <c r="K19" i="3"/>
  <c r="K20" i="3"/>
  <c r="K21" i="3"/>
  <c r="K22" i="3"/>
  <c r="K23" i="3"/>
  <c r="K26" i="3"/>
  <c r="K27" i="3"/>
  <c r="K28" i="3"/>
  <c r="K29" i="3"/>
  <c r="K30" i="3"/>
  <c r="K31" i="3"/>
  <c r="K34" i="3"/>
  <c r="K35" i="3"/>
  <c r="K36" i="3"/>
  <c r="K37" i="3"/>
  <c r="K38" i="3"/>
  <c r="K4" i="3"/>
  <c r="L2" i="3"/>
  <c r="K40" i="3" s="1"/>
  <c r="O30" i="2"/>
  <c r="P30" i="2"/>
  <c r="Q30" i="2"/>
  <c r="R30" i="2"/>
  <c r="S30" i="2"/>
  <c r="T30" i="2"/>
  <c r="U30" i="2"/>
  <c r="N30" i="2"/>
  <c r="N32" i="2"/>
  <c r="O32" i="2"/>
  <c r="P32" i="2"/>
  <c r="Q32" i="2"/>
  <c r="R32" i="2"/>
  <c r="S32" i="2"/>
  <c r="T32" i="2"/>
  <c r="U32" i="2"/>
  <c r="N33" i="2"/>
  <c r="O33" i="2"/>
  <c r="P33" i="2"/>
  <c r="Q33" i="2"/>
  <c r="R33" i="2"/>
  <c r="S33" i="2"/>
  <c r="T33" i="2"/>
  <c r="U33" i="2"/>
  <c r="N34" i="2"/>
  <c r="O34" i="2"/>
  <c r="P34" i="2"/>
  <c r="Q34" i="2"/>
  <c r="R34" i="2"/>
  <c r="S34" i="2"/>
  <c r="T34" i="2"/>
  <c r="U34" i="2"/>
  <c r="N35" i="2"/>
  <c r="O35" i="2"/>
  <c r="P35" i="2"/>
  <c r="Q35" i="2"/>
  <c r="R35" i="2"/>
  <c r="S35" i="2"/>
  <c r="T35" i="2"/>
  <c r="U35" i="2"/>
  <c r="N36" i="2"/>
  <c r="O36" i="2"/>
  <c r="P36" i="2"/>
  <c r="Q36" i="2"/>
  <c r="R36" i="2"/>
  <c r="S36" i="2"/>
  <c r="T36" i="2"/>
  <c r="U36" i="2"/>
  <c r="N37" i="2"/>
  <c r="O37" i="2"/>
  <c r="P37" i="2"/>
  <c r="Q37" i="2"/>
  <c r="R37" i="2"/>
  <c r="S37" i="2"/>
  <c r="T37" i="2"/>
  <c r="U37" i="2"/>
  <c r="N38" i="2"/>
  <c r="O38" i="2"/>
  <c r="P38" i="2"/>
  <c r="Q38" i="2"/>
  <c r="R38" i="2"/>
  <c r="S38" i="2"/>
  <c r="T38" i="2"/>
  <c r="U38" i="2"/>
  <c r="N39" i="2"/>
  <c r="O39" i="2"/>
  <c r="P39" i="2"/>
  <c r="Q39" i="2"/>
  <c r="R39" i="2"/>
  <c r="S39" i="2"/>
  <c r="T39" i="2"/>
  <c r="U39" i="2"/>
  <c r="N40" i="2"/>
  <c r="O40" i="2"/>
  <c r="P40" i="2"/>
  <c r="Q40" i="2"/>
  <c r="R40" i="2"/>
  <c r="S40" i="2"/>
  <c r="T40" i="2"/>
  <c r="U40" i="2"/>
  <c r="N41" i="2"/>
  <c r="O41" i="2"/>
  <c r="P41" i="2"/>
  <c r="Q41" i="2"/>
  <c r="R41" i="2"/>
  <c r="S41" i="2"/>
  <c r="T41" i="2"/>
  <c r="U41" i="2"/>
  <c r="N42" i="2"/>
  <c r="O42" i="2"/>
  <c r="P42" i="2"/>
  <c r="Q42" i="2"/>
  <c r="R42" i="2"/>
  <c r="S42" i="2"/>
  <c r="T42" i="2"/>
  <c r="U42" i="2"/>
  <c r="N43" i="2"/>
  <c r="O43" i="2"/>
  <c r="P43" i="2"/>
  <c r="Q43" i="2"/>
  <c r="R43" i="2"/>
  <c r="S43" i="2"/>
  <c r="T43" i="2"/>
  <c r="U43" i="2"/>
  <c r="N44" i="2"/>
  <c r="O44" i="2"/>
  <c r="P44" i="2"/>
  <c r="Q44" i="2"/>
  <c r="R44" i="2"/>
  <c r="S44" i="2"/>
  <c r="T44" i="2"/>
  <c r="U44" i="2"/>
  <c r="N45" i="2"/>
  <c r="O45" i="2"/>
  <c r="P45" i="2"/>
  <c r="Q45" i="2"/>
  <c r="R45" i="2"/>
  <c r="S45" i="2"/>
  <c r="T45" i="2"/>
  <c r="U45" i="2"/>
  <c r="O31" i="2"/>
  <c r="P31" i="2"/>
  <c r="Q31" i="2"/>
  <c r="R31" i="2"/>
  <c r="S31" i="2"/>
  <c r="T31" i="2"/>
  <c r="U31" i="2"/>
  <c r="N31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" i="2"/>
  <c r="K33" i="3" l="1"/>
  <c r="K25" i="3"/>
  <c r="K17" i="3"/>
  <c r="K9" i="3"/>
  <c r="K49" i="3"/>
  <c r="K41" i="3"/>
  <c r="K32" i="3"/>
  <c r="K24" i="3"/>
  <c r="K16" i="3"/>
  <c r="K8" i="3"/>
  <c r="K48" i="3"/>
  <c r="C12" i="1"/>
  <c r="D4" i="1" l="1"/>
  <c r="Q9" i="2"/>
  <c r="Q10" i="2"/>
  <c r="Q11" i="2"/>
  <c r="P5" i="2"/>
  <c r="Q5" i="2" s="1"/>
  <c r="P6" i="2"/>
  <c r="Q6" i="2" s="1"/>
  <c r="P7" i="2"/>
  <c r="Q7" i="2" s="1"/>
  <c r="P8" i="2"/>
  <c r="Q8" i="2" s="1"/>
  <c r="P9" i="2"/>
  <c r="P10" i="2"/>
  <c r="P11" i="2"/>
  <c r="P12" i="2"/>
  <c r="Q12" i="2" s="1"/>
  <c r="P13" i="2"/>
  <c r="Q13" i="2" s="1"/>
  <c r="P14" i="2"/>
  <c r="Q14" i="2" s="1"/>
  <c r="P4" i="2"/>
  <c r="Q4" i="2" s="1"/>
  <c r="F5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J13" i="2" l="1"/>
  <c r="Y1" i="1" l="1"/>
  <c r="N4" i="1" l="1"/>
  <c r="Y4" i="1"/>
  <c r="N5" i="1" l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T53" i="1" l="1"/>
  <c r="G4" i="1"/>
  <c r="H4" i="1" s="1"/>
  <c r="G5" i="1"/>
  <c r="J5" i="1" s="1"/>
  <c r="G6" i="1"/>
  <c r="H6" i="1" s="1"/>
  <c r="G8" i="1"/>
  <c r="I8" i="1" s="1"/>
  <c r="G11" i="1"/>
  <c r="I11" i="1" s="1"/>
  <c r="G12" i="1"/>
  <c r="I12" i="1" s="1"/>
  <c r="G13" i="1"/>
  <c r="K13" i="1" s="1"/>
  <c r="G14" i="1"/>
  <c r="H14" i="1" s="1"/>
  <c r="G16" i="1"/>
  <c r="I16" i="1" s="1"/>
  <c r="G19" i="1"/>
  <c r="J19" i="1" s="1"/>
  <c r="G20" i="1"/>
  <c r="K20" i="1" s="1"/>
  <c r="G21" i="1"/>
  <c r="I21" i="1" s="1"/>
  <c r="G22" i="1"/>
  <c r="H22" i="1" s="1"/>
  <c r="G24" i="1"/>
  <c r="K24" i="1" s="1"/>
  <c r="G27" i="1"/>
  <c r="K27" i="1" s="1"/>
  <c r="G28" i="1"/>
  <c r="J28" i="1" s="1"/>
  <c r="G29" i="1"/>
  <c r="J29" i="1" s="1"/>
  <c r="G30" i="1"/>
  <c r="J30" i="1" s="1"/>
  <c r="G32" i="1"/>
  <c r="H32" i="1" s="1"/>
  <c r="G35" i="1"/>
  <c r="J35" i="1" s="1"/>
  <c r="G36" i="1"/>
  <c r="K36" i="1" s="1"/>
  <c r="G37" i="1"/>
  <c r="K37" i="1" s="1"/>
  <c r="G38" i="1"/>
  <c r="J38" i="1" s="1"/>
  <c r="G40" i="1"/>
  <c r="H40" i="1" s="1"/>
  <c r="G43" i="1"/>
  <c r="K43" i="1" s="1"/>
  <c r="G44" i="1"/>
  <c r="K44" i="1" s="1"/>
  <c r="G45" i="1"/>
  <c r="J45" i="1" s="1"/>
  <c r="G46" i="1"/>
  <c r="J46" i="1" s="1"/>
  <c r="G3" i="1"/>
  <c r="H3" i="1" s="1"/>
  <c r="F3" i="1"/>
  <c r="G10" i="1" s="1"/>
  <c r="K10" i="1" s="1"/>
  <c r="G42" i="1" l="1"/>
  <c r="I42" i="1" s="1"/>
  <c r="G34" i="1"/>
  <c r="I34" i="1" s="1"/>
  <c r="G26" i="1"/>
  <c r="K26" i="1" s="1"/>
  <c r="G18" i="1"/>
  <c r="I18" i="1" s="1"/>
  <c r="O4" i="1"/>
  <c r="O53" i="1"/>
  <c r="Q53" i="1" s="1"/>
  <c r="R53" i="1" s="1"/>
  <c r="U53" i="1" s="1"/>
  <c r="O16" i="1"/>
  <c r="O32" i="1"/>
  <c r="O27" i="1"/>
  <c r="O49" i="1"/>
  <c r="O18" i="1"/>
  <c r="O51" i="1"/>
  <c r="O5" i="1"/>
  <c r="O15" i="1"/>
  <c r="O34" i="1"/>
  <c r="O21" i="1"/>
  <c r="O40" i="1"/>
  <c r="O37" i="1"/>
  <c r="O36" i="1"/>
  <c r="O6" i="1"/>
  <c r="O19" i="1"/>
  <c r="O10" i="1"/>
  <c r="O42" i="1"/>
  <c r="O52" i="1"/>
  <c r="O47" i="1"/>
  <c r="O20" i="1"/>
  <c r="O39" i="1"/>
  <c r="O43" i="1"/>
  <c r="O41" i="1"/>
  <c r="O24" i="1"/>
  <c r="O33" i="1"/>
  <c r="O44" i="1"/>
  <c r="O28" i="1"/>
  <c r="O9" i="1"/>
  <c r="O31" i="1"/>
  <c r="O14" i="1"/>
  <c r="O35" i="1"/>
  <c r="O30" i="1"/>
  <c r="O11" i="1"/>
  <c r="O7" i="1"/>
  <c r="O45" i="1"/>
  <c r="O38" i="1"/>
  <c r="O48" i="1"/>
  <c r="O8" i="1"/>
  <c r="O26" i="1"/>
  <c r="O25" i="1"/>
  <c r="O12" i="1"/>
  <c r="O13" i="1"/>
  <c r="O46" i="1"/>
  <c r="O50" i="1"/>
  <c r="O17" i="1"/>
  <c r="O22" i="1"/>
  <c r="G48" i="1"/>
  <c r="O29" i="1"/>
  <c r="O23" i="1"/>
  <c r="G41" i="1"/>
  <c r="H41" i="1" s="1"/>
  <c r="G33" i="1"/>
  <c r="K33" i="1" s="1"/>
  <c r="G25" i="1"/>
  <c r="J25" i="1" s="1"/>
  <c r="G17" i="1"/>
  <c r="I17" i="1" s="1"/>
  <c r="G9" i="1"/>
  <c r="K9" i="1" s="1"/>
  <c r="G47" i="1"/>
  <c r="J47" i="1" s="1"/>
  <c r="G39" i="1"/>
  <c r="K39" i="1" s="1"/>
  <c r="G31" i="1"/>
  <c r="H31" i="1" s="1"/>
  <c r="G23" i="1"/>
  <c r="H23" i="1" s="1"/>
  <c r="G15" i="1"/>
  <c r="K15" i="1" s="1"/>
  <c r="G7" i="1"/>
  <c r="J7" i="1" s="1"/>
  <c r="I15" i="1"/>
  <c r="K16" i="1"/>
  <c r="H16" i="1"/>
  <c r="H7" i="1"/>
  <c r="J44" i="1"/>
  <c r="I3" i="1"/>
  <c r="J21" i="1"/>
  <c r="I37" i="1"/>
  <c r="J3" i="1"/>
  <c r="K46" i="1"/>
  <c r="H38" i="1"/>
  <c r="H21" i="1"/>
  <c r="I35" i="1"/>
  <c r="I7" i="1"/>
  <c r="H35" i="1"/>
  <c r="I45" i="1"/>
  <c r="I32" i="1"/>
  <c r="J39" i="1"/>
  <c r="K5" i="1"/>
  <c r="K31" i="1"/>
  <c r="H19" i="1"/>
  <c r="H30" i="1"/>
  <c r="H13" i="1"/>
  <c r="I44" i="1"/>
  <c r="I31" i="1"/>
  <c r="J12" i="1"/>
  <c r="K12" i="1"/>
  <c r="K21" i="1"/>
  <c r="H29" i="1"/>
  <c r="H12" i="1"/>
  <c r="I43" i="1"/>
  <c r="I27" i="1"/>
  <c r="J20" i="1"/>
  <c r="K4" i="1"/>
  <c r="K3" i="1"/>
  <c r="H27" i="1"/>
  <c r="I23" i="1"/>
  <c r="H47" i="1"/>
  <c r="H11" i="1"/>
  <c r="K19" i="1"/>
  <c r="H46" i="1"/>
  <c r="H24" i="1"/>
  <c r="H8" i="1"/>
  <c r="I40" i="1"/>
  <c r="E40" i="1" s="1"/>
  <c r="I19" i="1"/>
  <c r="J11" i="1"/>
  <c r="K35" i="1"/>
  <c r="H43" i="1"/>
  <c r="K11" i="1"/>
  <c r="H39" i="1"/>
  <c r="H20" i="1"/>
  <c r="H5" i="1"/>
  <c r="I36" i="1"/>
  <c r="J43" i="1"/>
  <c r="J16" i="1"/>
  <c r="K32" i="1"/>
  <c r="K34" i="1"/>
  <c r="I22" i="1"/>
  <c r="I6" i="1"/>
  <c r="K25" i="1"/>
  <c r="K38" i="1"/>
  <c r="H45" i="1"/>
  <c r="H37" i="1"/>
  <c r="I47" i="1"/>
  <c r="I39" i="1"/>
  <c r="I30" i="1"/>
  <c r="I13" i="1"/>
  <c r="I5" i="1"/>
  <c r="J27" i="1"/>
  <c r="J8" i="1"/>
  <c r="J14" i="1"/>
  <c r="K29" i="1"/>
  <c r="K8" i="1"/>
  <c r="K47" i="1"/>
  <c r="K42" i="1"/>
  <c r="K30" i="1"/>
  <c r="I14" i="1"/>
  <c r="J42" i="1"/>
  <c r="J6" i="1"/>
  <c r="H44" i="1"/>
  <c r="H36" i="1"/>
  <c r="H26" i="1"/>
  <c r="H10" i="1"/>
  <c r="I46" i="1"/>
  <c r="I38" i="1"/>
  <c r="I29" i="1"/>
  <c r="I20" i="1"/>
  <c r="I4" i="1"/>
  <c r="J40" i="1"/>
  <c r="J36" i="1"/>
  <c r="J13" i="1"/>
  <c r="J22" i="1"/>
  <c r="K45" i="1"/>
  <c r="K22" i="1"/>
  <c r="H25" i="1"/>
  <c r="J17" i="1"/>
  <c r="I26" i="1"/>
  <c r="I10" i="1"/>
  <c r="J37" i="1"/>
  <c r="J10" i="1"/>
  <c r="J15" i="1"/>
  <c r="K23" i="1"/>
  <c r="K17" i="1"/>
  <c r="K6" i="1"/>
  <c r="J26" i="1"/>
  <c r="K14" i="1"/>
  <c r="H42" i="1"/>
  <c r="E42" i="1" s="1"/>
  <c r="H15" i="1"/>
  <c r="I25" i="1"/>
  <c r="I9" i="1"/>
  <c r="J34" i="1"/>
  <c r="J32" i="1"/>
  <c r="J24" i="1"/>
  <c r="J31" i="1"/>
  <c r="K40" i="1"/>
  <c r="H17" i="1"/>
  <c r="H34" i="1"/>
  <c r="E34" i="1" s="1"/>
  <c r="I24" i="1"/>
  <c r="J4" i="1"/>
  <c r="K7" i="1"/>
  <c r="H28" i="1"/>
  <c r="I28" i="1"/>
  <c r="K28" i="1"/>
  <c r="I33" i="1"/>
  <c r="H33" i="1"/>
  <c r="J33" i="1"/>
  <c r="S7" i="1" l="1"/>
  <c r="Q7" i="1"/>
  <c r="P7" i="1"/>
  <c r="S52" i="1"/>
  <c r="T52" i="1" s="1"/>
  <c r="Q52" i="1"/>
  <c r="P52" i="1"/>
  <c r="Q21" i="1"/>
  <c r="S21" i="1"/>
  <c r="P21" i="1"/>
  <c r="Q23" i="1"/>
  <c r="S23" i="1"/>
  <c r="P23" i="1"/>
  <c r="P11" i="1"/>
  <c r="S11" i="1"/>
  <c r="Q11" i="1"/>
  <c r="S42" i="1"/>
  <c r="P42" i="1"/>
  <c r="Q42" i="1"/>
  <c r="S34" i="1"/>
  <c r="Q34" i="1"/>
  <c r="P34" i="1"/>
  <c r="S29" i="1"/>
  <c r="P29" i="1"/>
  <c r="Q29" i="1"/>
  <c r="S25" i="1"/>
  <c r="P25" i="1"/>
  <c r="Q25" i="1"/>
  <c r="S30" i="1"/>
  <c r="Q30" i="1"/>
  <c r="P30" i="1"/>
  <c r="S24" i="1"/>
  <c r="Q24" i="1"/>
  <c r="P24" i="1"/>
  <c r="Q10" i="1"/>
  <c r="P10" i="1"/>
  <c r="S10" i="1"/>
  <c r="P15" i="1"/>
  <c r="Q15" i="1"/>
  <c r="S15" i="1"/>
  <c r="Q13" i="1"/>
  <c r="P13" i="1"/>
  <c r="S13" i="1"/>
  <c r="Q44" i="1"/>
  <c r="P44" i="1"/>
  <c r="S44" i="1"/>
  <c r="Q32" i="1"/>
  <c r="S32" i="1"/>
  <c r="P32" i="1"/>
  <c r="R32" i="1" s="1"/>
  <c r="P12" i="1"/>
  <c r="S12" i="1"/>
  <c r="Q12" i="1"/>
  <c r="S33" i="1"/>
  <c r="Q33" i="1"/>
  <c r="P33" i="1"/>
  <c r="Q16" i="1"/>
  <c r="S16" i="1"/>
  <c r="P16" i="1"/>
  <c r="K18" i="1"/>
  <c r="J18" i="1"/>
  <c r="E47" i="1"/>
  <c r="H48" i="1"/>
  <c r="K48" i="1"/>
  <c r="I48" i="1"/>
  <c r="J48" i="1"/>
  <c r="H51" i="1" s="1"/>
  <c r="S26" i="1"/>
  <c r="Q26" i="1"/>
  <c r="P26" i="1"/>
  <c r="P35" i="1"/>
  <c r="Q35" i="1"/>
  <c r="S35" i="1"/>
  <c r="P41" i="1"/>
  <c r="S41" i="1"/>
  <c r="Q41" i="1"/>
  <c r="Q19" i="1"/>
  <c r="P19" i="1"/>
  <c r="S19" i="1"/>
  <c r="P5" i="1"/>
  <c r="Q5" i="1"/>
  <c r="S5" i="1"/>
  <c r="S4" i="1"/>
  <c r="Q4" i="1"/>
  <c r="P4" i="1"/>
  <c r="P22" i="1"/>
  <c r="Q22" i="1"/>
  <c r="S22" i="1"/>
  <c r="P8" i="1"/>
  <c r="S8" i="1"/>
  <c r="Q8" i="1"/>
  <c r="R8" i="1" s="1"/>
  <c r="Q43" i="1"/>
  <c r="S43" i="1"/>
  <c r="P43" i="1"/>
  <c r="Q6" i="1"/>
  <c r="S6" i="1"/>
  <c r="P6" i="1"/>
  <c r="P51" i="1"/>
  <c r="S51" i="1"/>
  <c r="T51" i="1" s="1"/>
  <c r="Q51" i="1"/>
  <c r="J41" i="1"/>
  <c r="I41" i="1"/>
  <c r="E41" i="1" s="1"/>
  <c r="P17" i="1"/>
  <c r="S17" i="1"/>
  <c r="Q17" i="1"/>
  <c r="P48" i="1"/>
  <c r="S48" i="1"/>
  <c r="T48" i="1" s="1"/>
  <c r="Q48" i="1"/>
  <c r="P31" i="1"/>
  <c r="Q31" i="1"/>
  <c r="S31" i="1"/>
  <c r="P39" i="1"/>
  <c r="Q39" i="1"/>
  <c r="S39" i="1"/>
  <c r="P36" i="1"/>
  <c r="R36" i="1" s="1"/>
  <c r="S36" i="1"/>
  <c r="Q36" i="1"/>
  <c r="S18" i="1"/>
  <c r="Q18" i="1"/>
  <c r="P18" i="1"/>
  <c r="S50" i="1"/>
  <c r="Q50" i="1"/>
  <c r="P50" i="1"/>
  <c r="R50" i="1" s="1"/>
  <c r="P38" i="1"/>
  <c r="S38" i="1"/>
  <c r="Q38" i="1"/>
  <c r="S9" i="1"/>
  <c r="T9" i="1" s="1"/>
  <c r="P9" i="1"/>
  <c r="Q9" i="1"/>
  <c r="S20" i="1"/>
  <c r="P20" i="1"/>
  <c r="Q20" i="1"/>
  <c r="S37" i="1"/>
  <c r="T37" i="1" s="1"/>
  <c r="Q37" i="1"/>
  <c r="P37" i="1"/>
  <c r="R37" i="1" s="1"/>
  <c r="S49" i="1"/>
  <c r="Q49" i="1"/>
  <c r="P49" i="1"/>
  <c r="S14" i="1"/>
  <c r="P14" i="1"/>
  <c r="Q14" i="1"/>
  <c r="J9" i="1"/>
  <c r="H9" i="1"/>
  <c r="K41" i="1"/>
  <c r="H18" i="1"/>
  <c r="J23" i="1"/>
  <c r="P46" i="1"/>
  <c r="Q46" i="1"/>
  <c r="S46" i="1"/>
  <c r="Q45" i="1"/>
  <c r="S45" i="1"/>
  <c r="P45" i="1"/>
  <c r="Q28" i="1"/>
  <c r="S28" i="1"/>
  <c r="P28" i="1"/>
  <c r="R28" i="1" s="1"/>
  <c r="P47" i="1"/>
  <c r="S47" i="1"/>
  <c r="Q47" i="1"/>
  <c r="P40" i="1"/>
  <c r="S40" i="1"/>
  <c r="Q40" i="1"/>
  <c r="P27" i="1"/>
  <c r="S27" i="1"/>
  <c r="T27" i="1" s="1"/>
  <c r="Q27" i="1"/>
  <c r="E43" i="1"/>
  <c r="E37" i="1"/>
  <c r="E46" i="1"/>
  <c r="E44" i="1"/>
  <c r="E38" i="1"/>
  <c r="E39" i="1"/>
  <c r="E33" i="1"/>
  <c r="E45" i="1"/>
  <c r="E35" i="1"/>
  <c r="E36" i="1"/>
  <c r="T16" i="1" l="1"/>
  <c r="T21" i="1"/>
  <c r="T12" i="1"/>
  <c r="R22" i="1"/>
  <c r="T33" i="1"/>
  <c r="R44" i="1"/>
  <c r="R42" i="1"/>
  <c r="R39" i="1"/>
  <c r="R5" i="1"/>
  <c r="T42" i="1"/>
  <c r="T28" i="1"/>
  <c r="R49" i="1"/>
  <c r="T39" i="1"/>
  <c r="T11" i="1"/>
  <c r="R20" i="1"/>
  <c r="R23" i="1"/>
  <c r="R10" i="1"/>
  <c r="R7" i="1"/>
  <c r="T8" i="1"/>
  <c r="R17" i="1"/>
  <c r="R40" i="1"/>
  <c r="R6" i="1"/>
  <c r="R45" i="1"/>
  <c r="T17" i="1"/>
  <c r="T6" i="1"/>
  <c r="T22" i="1"/>
  <c r="R34" i="1"/>
  <c r="T32" i="1"/>
  <c r="T24" i="1"/>
  <c r="R11" i="1"/>
  <c r="T35" i="1"/>
  <c r="I57" i="1"/>
  <c r="L48" i="1"/>
  <c r="R33" i="1"/>
  <c r="R15" i="1"/>
  <c r="R30" i="1"/>
  <c r="T29" i="1"/>
  <c r="R52" i="1"/>
  <c r="U52" i="1" s="1"/>
  <c r="T43" i="1"/>
  <c r="R4" i="1"/>
  <c r="R29" i="1"/>
  <c r="T4" i="1"/>
  <c r="T5" i="1"/>
  <c r="T49" i="1"/>
  <c r="U49" i="1" s="1"/>
  <c r="R9" i="1"/>
  <c r="R18" i="1"/>
  <c r="R35" i="1"/>
  <c r="T44" i="1"/>
  <c r="H53" i="1"/>
  <c r="T14" i="1"/>
  <c r="T15" i="1"/>
  <c r="T31" i="1"/>
  <c r="T18" i="1"/>
  <c r="T19" i="1"/>
  <c r="T10" i="1"/>
  <c r="T30" i="1"/>
  <c r="T20" i="1"/>
  <c r="T40" i="1"/>
  <c r="T45" i="1"/>
  <c r="R47" i="1"/>
  <c r="R38" i="1"/>
  <c r="U37" i="1" s="1"/>
  <c r="R31" i="1"/>
  <c r="R43" i="1"/>
  <c r="R19" i="1"/>
  <c r="R26" i="1"/>
  <c r="T34" i="1"/>
  <c r="T23" i="1"/>
  <c r="T46" i="1"/>
  <c r="T38" i="1"/>
  <c r="T13" i="1"/>
  <c r="R25" i="1"/>
  <c r="T41" i="1"/>
  <c r="T50" i="1"/>
  <c r="T47" i="1"/>
  <c r="R27" i="1"/>
  <c r="U27" i="1" s="1"/>
  <c r="R46" i="1"/>
  <c r="R14" i="1"/>
  <c r="T36" i="1"/>
  <c r="U36" i="1" s="1"/>
  <c r="R48" i="1"/>
  <c r="U48" i="1" s="1"/>
  <c r="R51" i="1"/>
  <c r="R41" i="1"/>
  <c r="T26" i="1"/>
  <c r="R16" i="1"/>
  <c r="R12" i="1"/>
  <c r="R13" i="1"/>
  <c r="R24" i="1"/>
  <c r="T25" i="1"/>
  <c r="R21" i="1"/>
  <c r="U21" i="1" s="1"/>
  <c r="T7" i="1"/>
  <c r="U38" i="1" l="1"/>
  <c r="U39" i="1"/>
  <c r="U29" i="1"/>
  <c r="U16" i="1"/>
  <c r="U22" i="1"/>
  <c r="U44" i="1"/>
  <c r="U42" i="1"/>
  <c r="U7" i="1"/>
  <c r="U9" i="1"/>
  <c r="U4" i="1"/>
  <c r="U10" i="1"/>
  <c r="U14" i="1"/>
  <c r="U30" i="1"/>
  <c r="U17" i="1"/>
  <c r="U6" i="1"/>
  <c r="U40" i="1"/>
  <c r="U51" i="1"/>
  <c r="U5" i="1"/>
  <c r="U33" i="1"/>
  <c r="U45" i="1"/>
  <c r="U15" i="1"/>
  <c r="U32" i="1"/>
  <c r="U26" i="1"/>
  <c r="U31" i="1"/>
  <c r="U25" i="1"/>
  <c r="U41" i="1"/>
  <c r="U24" i="1"/>
  <c r="U23" i="1"/>
  <c r="U19" i="1"/>
  <c r="U35" i="1"/>
  <c r="U34" i="1"/>
  <c r="U13" i="1"/>
  <c r="U12" i="1"/>
  <c r="U11" i="1"/>
  <c r="U28" i="1"/>
  <c r="U18" i="1"/>
  <c r="U50" i="1"/>
  <c r="U20" i="1"/>
  <c r="U43" i="1"/>
  <c r="U47" i="1"/>
  <c r="U46" i="1"/>
  <c r="U8" i="1"/>
  <c r="R1" i="1" l="1"/>
  <c r="R2" i="1" s="1"/>
  <c r="J57" i="1" s="1"/>
</calcChain>
</file>

<file path=xl/sharedStrings.xml><?xml version="1.0" encoding="utf-8"?>
<sst xmlns="http://schemas.openxmlformats.org/spreadsheetml/2006/main" count="80" uniqueCount="49">
  <si>
    <t>Swi =</t>
  </si>
  <si>
    <t>Sor =</t>
  </si>
  <si>
    <t>a1 =</t>
  </si>
  <si>
    <t>a2 =</t>
  </si>
  <si>
    <t>visco =</t>
  </si>
  <si>
    <t>cP</t>
  </si>
  <si>
    <t>viscw =</t>
  </si>
  <si>
    <t>m =</t>
  </si>
  <si>
    <t>n =</t>
  </si>
  <si>
    <t>Sw</t>
  </si>
  <si>
    <t>Swd</t>
  </si>
  <si>
    <t>Kro</t>
  </si>
  <si>
    <t>Krw</t>
  </si>
  <si>
    <t>A =</t>
  </si>
  <si>
    <t>dfw/dSw</t>
  </si>
  <si>
    <t>fw</t>
  </si>
  <si>
    <t>X</t>
  </si>
  <si>
    <t>Y</t>
  </si>
  <si>
    <t>La</t>
  </si>
  <si>
    <t>La Calculation</t>
  </si>
  <si>
    <t>Sw =</t>
  </si>
  <si>
    <t>N =</t>
  </si>
  <si>
    <t>dSw =</t>
  </si>
  <si>
    <t>1-Sowc =</t>
  </si>
  <si>
    <t>h</t>
  </si>
  <si>
    <t>Sum =</t>
  </si>
  <si>
    <t>La.av =</t>
  </si>
  <si>
    <t>Average apparent viscosity</t>
  </si>
  <si>
    <t>Swf</t>
  </si>
  <si>
    <t>fSwf</t>
  </si>
  <si>
    <t>visc.a</t>
  </si>
  <si>
    <t>q(t)</t>
  </si>
  <si>
    <t xml:space="preserve"> - </t>
  </si>
  <si>
    <t>Qi</t>
  </si>
  <si>
    <t>Qi (PV)</t>
  </si>
  <si>
    <t xml:space="preserve">t </t>
  </si>
  <si>
    <t>Time</t>
  </si>
  <si>
    <t>qo</t>
  </si>
  <si>
    <t>qw</t>
  </si>
  <si>
    <t>qt</t>
  </si>
  <si>
    <t>WCT</t>
  </si>
  <si>
    <t>Np</t>
  </si>
  <si>
    <t>days</t>
  </si>
  <si>
    <t>B/D</t>
  </si>
  <si>
    <t>PV</t>
  </si>
  <si>
    <t>bbl</t>
  </si>
  <si>
    <t>cp</t>
  </si>
  <si>
    <t>visc.av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</si>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</sst>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Pro Cond"/>
      <family val="2"/>
      <charset val="204"/>
    </font>
    <font>
      <b/>
      <sz val="11"/>
      <color theme="1"/>
      <name val="Segoe Pro Cond"/>
      <family val="2"/>
      <charset val="204"/>
    </font>
    <font>
      <sz val="11"/>
      <color theme="1"/>
      <name val="Segoe Pro Black"/>
      <family val="2"/>
      <charset val="204"/>
    </font>
    <font>
      <sz val="11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2" fontId="1" fillId="0" borderId="0" xfId="0" applyNumberFormat="1" applyFont="1"/>
    <xf numFmtId="164" fontId="1" fillId="0" borderId="0" xfId="0" applyNumberFormat="1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166" fontId="1" fillId="0" borderId="0" xfId="0" applyNumberFormat="1" applyFont="1"/>
    <xf numFmtId="167" fontId="2" fillId="2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 applyFill="1"/>
    <xf numFmtId="165" fontId="2" fillId="0" borderId="0" xfId="0" applyNumberFormat="1" applyFont="1" applyFill="1"/>
    <xf numFmtId="165" fontId="1" fillId="0" borderId="0" xfId="0" applyNumberFormat="1" applyFont="1" applyFill="1"/>
    <xf numFmtId="165" fontId="2" fillId="0" borderId="0" xfId="0" applyNumberFormat="1" applyFont="1"/>
    <xf numFmtId="168" fontId="1" fillId="0" borderId="0" xfId="0" applyNumberFormat="1" applyFont="1"/>
    <xf numFmtId="2" fontId="2" fillId="0" borderId="0" xfId="0" applyNumberFormat="1" applyFont="1"/>
    <xf numFmtId="168" fontId="2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4" xfId="0" applyNumberFormat="1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Black" panose="020B0A020405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latin typeface="Segoe Pro Black" panose="020B0A02040504020203" pitchFamily="34" charset="0"/>
              </a:rPr>
              <a:t>Relative permeability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Pro Black" panose="020B0A02040504020203" pitchFamily="34" charset="0"/>
              <a:ea typeface="+mn-ea"/>
              <a:cs typeface="Segoe UI" panose="020B0502040204020203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ex!$H$2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ex!$H$3:$H$47</c:f>
              <c:numCache>
                <c:formatCode>0.0000</c:formatCode>
                <c:ptCount val="45"/>
                <c:pt idx="0">
                  <c:v>1</c:v>
                </c:pt>
                <c:pt idx="1">
                  <c:v>0.95904120972942974</c:v>
                </c:pt>
                <c:pt idx="2">
                  <c:v>0.90232862670420855</c:v>
                </c:pt>
                <c:pt idx="3">
                  <c:v>0.84770836281841844</c:v>
                </c:pt>
                <c:pt idx="4">
                  <c:v>0.79515203170798243</c:v>
                </c:pt>
                <c:pt idx="5">
                  <c:v>0.74463093684812021</c:v>
                </c:pt>
                <c:pt idx="6">
                  <c:v>0.69611606017764782</c:v>
                </c:pt>
                <c:pt idx="7">
                  <c:v>0.64957804999769475</c:v>
                </c:pt>
                <c:pt idx="8">
                  <c:v>0.60498720807781581</c:v>
                </c:pt>
                <c:pt idx="9">
                  <c:v>0.56231347589427938</c:v>
                </c:pt>
                <c:pt idx="10">
                  <c:v>0.52152641991582493</c:v>
                </c:pt>
                <c:pt idx="11">
                  <c:v>0.48259521584120213</c:v>
                </c:pt>
                <c:pt idx="12">
                  <c:v>0.44548863168001884</c:v>
                </c:pt>
                <c:pt idx="13">
                  <c:v>0.41017500955348551</c:v>
                </c:pt>
                <c:pt idx="14">
                  <c:v>0.37662224607409384</c:v>
                </c:pt>
                <c:pt idx="15">
                  <c:v>0.34479777114256938</c:v>
                </c:pt>
                <c:pt idx="16">
                  <c:v>0.31466852497587933</c:v>
                </c:pt>
                <c:pt idx="17">
                  <c:v>0.2862009331507806</c:v>
                </c:pt>
                <c:pt idx="18">
                  <c:v>0.25936087941225483</c:v>
                </c:pt>
                <c:pt idx="19">
                  <c:v>0.23411367595372656</c:v>
                </c:pt>
                <c:pt idx="20">
                  <c:v>0.21042403082437253</c:v>
                </c:pt>
                <c:pt idx="21">
                  <c:v>0.18825601205562947</c:v>
                </c:pt>
                <c:pt idx="22">
                  <c:v>0.16757300802100433</c:v>
                </c:pt>
                <c:pt idx="23">
                  <c:v>0.14833768344617482</c:v>
                </c:pt>
                <c:pt idx="24">
                  <c:v>0.13051193036432068</c:v>
                </c:pt>
                <c:pt idx="25">
                  <c:v>0.11405681315671815</c:v>
                </c:pt>
                <c:pt idx="26">
                  <c:v>9.8932506619807611E-2</c:v>
                </c:pt>
                <c:pt idx="27">
                  <c:v>8.5098225741651184E-2</c:v>
                </c:pt>
                <c:pt idx="28">
                  <c:v>7.2512145530638353E-2</c:v>
                </c:pt>
                <c:pt idx="29">
                  <c:v>6.1131308784890898E-2</c:v>
                </c:pt>
                <c:pt idx="30">
                  <c:v>4.7230712684327748E-2</c:v>
                </c:pt>
                <c:pt idx="31">
                  <c:v>4.1807215346158721E-2</c:v>
                </c:pt>
                <c:pt idx="32">
                  <c:v>3.3771323380701421E-2</c:v>
                </c:pt>
                <c:pt idx="33">
                  <c:v>2.6755077528536227E-2</c:v>
                </c:pt>
                <c:pt idx="34">
                  <c:v>2.0707803617336856E-2</c:v>
                </c:pt>
                <c:pt idx="35">
                  <c:v>1.5576649869549208E-2</c:v>
                </c:pt>
                <c:pt idx="36">
                  <c:v>1.1306246309286753E-2</c:v>
                </c:pt>
                <c:pt idx="37">
                  <c:v>7.8382624538091937E-3</c:v>
                </c:pt>
                <c:pt idx="38">
                  <c:v>5.1108142056790259E-3</c:v>
                </c:pt>
                <c:pt idx="39">
                  <c:v>3.0576350170140013E-3</c:v>
                </c:pt>
                <c:pt idx="40">
                  <c:v>1.6068517188832481E-3</c:v>
                </c:pt>
                <c:pt idx="41">
                  <c:v>6.7902854315476696E-4</c:v>
                </c:pt>
                <c:pt idx="42">
                  <c:v>1.8363490360161685E-4</c:v>
                </c:pt>
                <c:pt idx="43">
                  <c:v>1.1028712594254278E-5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B-4EA4-8F23-2946A669C4C9}"/>
            </c:ext>
          </c:extLst>
        </c:ser>
        <c:ser>
          <c:idx val="1"/>
          <c:order val="1"/>
          <c:tx>
            <c:strRef>
              <c:f>ex!$I$2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ex!$I$3:$I$47</c:f>
              <c:numCache>
                <c:formatCode>0.0000</c:formatCode>
                <c:ptCount val="45"/>
                <c:pt idx="0">
                  <c:v>0</c:v>
                </c:pt>
                <c:pt idx="1">
                  <c:v>1.7055316117370534E-7</c:v>
                </c:pt>
                <c:pt idx="2">
                  <c:v>4.6276984537658355E-6</c:v>
                </c:pt>
                <c:pt idx="3">
                  <c:v>2.586832253327414E-5</c:v>
                </c:pt>
                <c:pt idx="4">
                  <c:v>8.352288326873222E-5</c:v>
                </c:pt>
                <c:pt idx="5">
                  <c:v>2.0337571653610882E-4</c:v>
                </c:pt>
                <c:pt idx="6">
                  <c:v>4.1682093901705702E-4</c:v>
                </c:pt>
                <c:pt idx="7">
                  <c:v>7.6048968984417965E-4</c:v>
                </c:pt>
                <c:pt idx="8">
                  <c:v>1.2759702896922127E-3</c:v>
                </c:pt>
                <c:pt idx="9">
                  <c:v>2.0095864061446729E-3</c:v>
                </c:pt>
                <c:pt idx="10">
                  <c:v>3.0122146473175351E-3</c:v>
                </c:pt>
                <c:pt idx="11">
                  <c:v>4.3391305572570297E-3</c:v>
                </c:pt>
                <c:pt idx="12">
                  <c:v>6.0498759570353543E-3</c:v>
                </c:pt>
                <c:pt idx="13">
                  <c:v>8.2081428583074562E-3</c:v>
                </c:pt>
                <c:pt idx="14">
                  <c:v>1.0881670578906022E-2</c:v>
                </c:pt>
                <c:pt idx="15">
                  <c:v>1.4142153597808826E-2</c:v>
                </c:pt>
                <c:pt idx="16">
                  <c:v>1.8065158299079499E-2</c:v>
                </c:pt>
                <c:pt idx="17">
                  <c:v>2.2730047181651548E-2</c:v>
                </c:pt>
                <c:pt idx="18">
                  <c:v>2.8219909418616448E-2</c:v>
                </c:pt>
                <c:pt idx="19">
                  <c:v>3.4621496875369355E-2</c:v>
                </c:pt>
                <c:pt idx="20">
                  <c:v>4.2025164865498829E-2</c:v>
                </c:pt>
                <c:pt idx="21">
                  <c:v>5.0524817052996253E-2</c:v>
                </c:pt>
                <c:pt idx="22">
                  <c:v>6.021785401016317E-2</c:v>
                </c:pt>
                <c:pt idx="23">
                  <c:v>7.120512502006672E-2</c:v>
                </c:pt>
                <c:pt idx="24">
                  <c:v>8.3590882775845518E-2</c:v>
                </c:pt>
                <c:pt idx="25">
                  <c:v>9.7482740680403607E-2</c:v>
                </c:pt>
                <c:pt idx="26">
                  <c:v>0.1129916324918339</c:v>
                </c:pt>
                <c:pt idx="27">
                  <c:v>0.13023177409433365</c:v>
                </c:pt>
                <c:pt idx="28">
                  <c:v>0.14932062720296421</c:v>
                </c:pt>
                <c:pt idx="29">
                  <c:v>0.17037886483453302</c:v>
                </c:pt>
                <c:pt idx="30">
                  <c:v>0.20315410531856554</c:v>
                </c:pt>
                <c:pt idx="31">
                  <c:v>0.21890204626730467</c:v>
                </c:pt>
                <c:pt idx="32">
                  <c:v>0.24662410374079166</c:v>
                </c:pt>
                <c:pt idx="33">
                  <c:v>0.27682971425062264</c:v>
                </c:pt>
                <c:pt idx="34">
                  <c:v>0.30965514176306064</c:v>
                </c:pt>
                <c:pt idx="35">
                  <c:v>0.34523968426656626</c:v>
                </c:pt>
                <c:pt idx="36">
                  <c:v>0.38372564827950412</c:v>
                </c:pt>
                <c:pt idx="37">
                  <c:v>0.42525832430879418</c:v>
                </c:pt>
                <c:pt idx="38">
                  <c:v>0.46998596319809244</c:v>
                </c:pt>
                <c:pt idx="39">
                  <c:v>0.51805975330963239</c:v>
                </c:pt>
                <c:pt idx="40">
                  <c:v>0.56963379848877871</c:v>
                </c:pt>
                <c:pt idx="41">
                  <c:v>0.62486509676470081</c:v>
                </c:pt>
                <c:pt idx="42">
                  <c:v>0.68391351974446923</c:v>
                </c:pt>
                <c:pt idx="43">
                  <c:v>0.74694179266134875</c:v>
                </c:pt>
                <c:pt idx="44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3B-4EA4-8F23-2946A669C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Black" panose="020B0A020405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latin typeface="Segoe Pro Black" panose="020B0A02040504020203" pitchFamily="34" charset="0"/>
              </a:rPr>
              <a:t>fw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Pro Black" panose="020B0A02040504020203" pitchFamily="34" charset="0"/>
              <a:ea typeface="+mn-ea"/>
              <a:cs typeface="Segoe UI" panose="020B0502040204020203" pitchFamily="34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ex!$F$2</c:f>
              <c:strCache>
                <c:ptCount val="1"/>
                <c:pt idx="0">
                  <c:v>Sw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ex!$J$3:$J$47</c:f>
              <c:numCache>
                <c:formatCode>0.000</c:formatCode>
                <c:ptCount val="45"/>
                <c:pt idx="0">
                  <c:v>0</c:v>
                </c:pt>
                <c:pt idx="1">
                  <c:v>3.5567418538868864E-7</c:v>
                </c:pt>
                <c:pt idx="2">
                  <c:v>1.0257129941148265E-5</c:v>
                </c:pt>
                <c:pt idx="3">
                  <c:v>6.1027459418402007E-5</c:v>
                </c:pt>
                <c:pt idx="4">
                  <c:v>2.1003616192372324E-4</c:v>
                </c:pt>
                <c:pt idx="5">
                  <c:v>5.4594745939711624E-4</c:v>
                </c:pt>
                <c:pt idx="6">
                  <c:v>1.1961291834622397E-3</c:v>
                </c:pt>
                <c:pt idx="7">
                  <c:v>2.3360185026581959E-3</c:v>
                </c:pt>
                <c:pt idx="8">
                  <c:v>4.2004545468794802E-3</c:v>
                </c:pt>
                <c:pt idx="9">
                  <c:v>7.0968410906004122E-3</c:v>
                </c:pt>
                <c:pt idx="10">
                  <c:v>1.1419618229505869E-2</c:v>
                </c:pt>
                <c:pt idx="11">
                  <c:v>1.7664827273580503E-2</c:v>
                </c:pt>
                <c:pt idx="12">
                  <c:v>2.6442436801026776E-2</c:v>
                </c:pt>
                <c:pt idx="13">
                  <c:v>3.8482467642057212E-2</c:v>
                </c:pt>
                <c:pt idx="14">
                  <c:v>5.462883662290547E-2</c:v>
                </c:pt>
                <c:pt idx="15">
                  <c:v>7.581255932100503E-2</c:v>
                </c:pt>
                <c:pt idx="16">
                  <c:v>0.10299440111045369</c:v>
                </c:pt>
                <c:pt idx="17">
                  <c:v>0.13706794163921679</c:v>
                </c:pt>
                <c:pt idx="18">
                  <c:v>0.17871974048849162</c:v>
                </c:pt>
                <c:pt idx="19">
                  <c:v>0.22825604532841259</c:v>
                </c:pt>
                <c:pt idx="20">
                  <c:v>0.28542495031649329</c:v>
                </c:pt>
                <c:pt idx="21">
                  <c:v>0.3492833114274605</c:v>
                </c:pt>
                <c:pt idx="22">
                  <c:v>0.41816688632104881</c:v>
                </c:pt>
                <c:pt idx="23">
                  <c:v>0.48980657689468932</c:v>
                </c:pt>
                <c:pt idx="24">
                  <c:v>0.56158987524834258</c:v>
                </c:pt>
                <c:pt idx="25" formatCode="0.0000">
                  <c:v>0.63091072980739349</c:v>
                </c:pt>
                <c:pt idx="26">
                  <c:v>0.69551337526162305</c:v>
                </c:pt>
                <c:pt idx="27">
                  <c:v>0.75373946957798921</c:v>
                </c:pt>
                <c:pt idx="28">
                  <c:v>0.8046302538437442</c:v>
                </c:pt>
                <c:pt idx="29">
                  <c:v>0.84789008174977998</c:v>
                </c:pt>
                <c:pt idx="30">
                  <c:v>0.89586183179508139</c:v>
                </c:pt>
                <c:pt idx="31">
                  <c:v>0.91283104743528676</c:v>
                </c:pt>
                <c:pt idx="32">
                  <c:v>0.93592016727454808</c:v>
                </c:pt>
                <c:pt idx="33">
                  <c:v>0.95390349956697418</c:v>
                </c:pt>
                <c:pt idx="34">
                  <c:v>0.96764497123860926</c:v>
                </c:pt>
                <c:pt idx="35">
                  <c:v>0.97793850705389007</c:v>
                </c:pt>
                <c:pt idx="36">
                  <c:v>0.98548168629270161</c:v>
                </c:pt>
                <c:pt idx="37">
                  <c:v>0.99086827330663774</c:v>
                </c:pt>
                <c:pt idx="38">
                  <c:v>0.99459220448526631</c:v>
                </c:pt>
                <c:pt idx="39">
                  <c:v>0.99705763830389937</c:v>
                </c:pt>
                <c:pt idx="40">
                  <c:v>0.99859156130569904</c:v>
                </c:pt>
                <c:pt idx="41">
                  <c:v>0.99945695494629405</c:v>
                </c:pt>
                <c:pt idx="42">
                  <c:v>0.99986576500678026</c:v>
                </c:pt>
                <c:pt idx="43">
                  <c:v>0.99999261747616564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1-48B3-A974-98E910E12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b="0" i="1"/>
                  <a:t>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Black" panose="020B0A020405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latin typeface="Segoe Pro Black" panose="020B0A02040504020203" pitchFamily="34" charset="0"/>
              </a:rPr>
              <a:t>dfw/dSw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Pro Black" panose="020B0A02040504020203" pitchFamily="34" charset="0"/>
              <a:ea typeface="+mn-ea"/>
              <a:cs typeface="Segoe UI" panose="020B0502040204020203" pitchFamily="34" charset="0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973320797476626"/>
          <c:y val="0.13546311099613545"/>
          <c:w val="0.84168385550080016"/>
          <c:h val="0.7216348027031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ex!$H$2</c:f>
              <c:strCache>
                <c:ptCount val="1"/>
                <c:pt idx="0">
                  <c:v>Kro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ex!$K$3:$K$47</c:f>
              <c:numCache>
                <c:formatCode>0.000</c:formatCode>
                <c:ptCount val="45"/>
                <c:pt idx="0">
                  <c:v>0</c:v>
                </c:pt>
                <c:pt idx="1">
                  <c:v>1.9115777016191725E-4</c:v>
                </c:pt>
                <c:pt idx="2">
                  <c:v>2.3077506021667682E-3</c:v>
                </c:pt>
                <c:pt idx="3">
                  <c:v>8.7934448852964725E-3</c:v>
                </c:pt>
                <c:pt idx="4">
                  <c:v>2.2473675000904639E-2</c:v>
                </c:pt>
                <c:pt idx="5">
                  <c:v>4.681578379007538E-2</c:v>
                </c:pt>
                <c:pt idx="6">
                  <c:v>8.6125602272625792E-2</c:v>
                </c:pt>
                <c:pt idx="7">
                  <c:v>0.14574419726406906</c:v>
                </c:pt>
                <c:pt idx="8">
                  <c:v>0.23224201568784594</c:v>
                </c:pt>
                <c:pt idx="9">
                  <c:v>0.35358448570508172</c:v>
                </c:pt>
                <c:pt idx="10">
                  <c:v>0.51921683181070299</c:v>
                </c:pt>
                <c:pt idx="11">
                  <c:v>0.73997947446165258</c:v>
                </c:pt>
                <c:pt idx="12">
                  <c:v>1.0277176921663038</c:v>
                </c:pt>
                <c:pt idx="13">
                  <c:v>1.394395968954488</c:v>
                </c:pt>
                <c:pt idx="14">
                  <c:v>1.8504879919868609</c:v>
                </c:pt>
                <c:pt idx="15">
                  <c:v>2.4024297790261762</c:v>
                </c:pt>
                <c:pt idx="16">
                  <c:v>3.0490665701771054</c:v>
                </c:pt>
                <c:pt idx="17">
                  <c:v>3.7773798055703001</c:v>
                </c:pt>
                <c:pt idx="18">
                  <c:v>4.5583926588821058</c:v>
                </c:pt>
                <c:pt idx="19">
                  <c:v>5.3449066623377082</c:v>
                </c:pt>
                <c:pt idx="20">
                  <c:v>6.0732165275399845</c:v>
                </c:pt>
                <c:pt idx="21">
                  <c:v>6.6705249835471276</c:v>
                </c:pt>
                <c:pt idx="22">
                  <c:v>7.067921654900446</c:v>
                </c:pt>
                <c:pt idx="23">
                  <c:v>7.2158671880987928</c:v>
                </c:pt>
                <c:pt idx="24">
                  <c:v>7.0967619223623117</c:v>
                </c:pt>
                <c:pt idx="25">
                  <c:v>6.7293890167882102</c:v>
                </c:pt>
                <c:pt idx="26">
                  <c:v>6.1633330703988172</c:v>
                </c:pt>
                <c:pt idx="27">
                  <c:v>5.465979217276927</c:v>
                </c:pt>
                <c:pt idx="28">
                  <c:v>4.7074812890056457</c:v>
                </c:pt>
                <c:pt idx="29">
                  <c:v>3.9487307523385722</c:v>
                </c:pt>
                <c:pt idx="30">
                  <c:v>2.9751259003864465</c:v>
                </c:pt>
                <c:pt idx="31">
                  <c:v>2.5937814391146983</c:v>
                </c:pt>
                <c:pt idx="32">
                  <c:v>2.0388558928336393</c:v>
                </c:pt>
                <c:pt idx="33">
                  <c:v>1.5722973295944591</c:v>
                </c:pt>
                <c:pt idx="34">
                  <c:v>1.1892708082460473</c:v>
                </c:pt>
                <c:pt idx="35">
                  <c:v>0.8810733409535787</c:v>
                </c:pt>
                <c:pt idx="36">
                  <c:v>0.63745065922581023</c:v>
                </c:pt>
                <c:pt idx="37">
                  <c:v>0.44808144851968751</c:v>
                </c:pt>
                <c:pt idx="38">
                  <c:v>0.30341929021749992</c:v>
                </c:pt>
                <c:pt idx="39">
                  <c:v>0.19509511986488506</c:v>
                </c:pt>
                <c:pt idx="40">
                  <c:v>0.11605100975713195</c:v>
                </c:pt>
                <c:pt idx="41">
                  <c:v>6.0538379045975615E-2</c:v>
                </c:pt>
                <c:pt idx="42">
                  <c:v>2.4103694874979386E-2</c:v>
                </c:pt>
                <c:pt idx="43">
                  <c:v>3.8441399562707873E-3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C-4FD5-A97D-4351B1D1940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ex!$X$26:$X$27</c:f>
              <c:numCache>
                <c:formatCode>General</c:formatCode>
                <c:ptCount val="2"/>
                <c:pt idx="0">
                  <c:v>0.66400000000000003</c:v>
                </c:pt>
                <c:pt idx="1">
                  <c:v>0.66400000000000003</c:v>
                </c:pt>
              </c:numCache>
            </c:numRef>
          </c:xVal>
          <c:yVal>
            <c:numRef>
              <c:f>ex!$Y$26:$Y$27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C-4C3E-BD18-8A48BA130D85}"/>
            </c:ext>
          </c:extLst>
        </c:ser>
        <c:ser>
          <c:idx val="2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ex!$AB$26:$AB$27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ex!$AA$26:$AA$27</c:f>
              <c:numCache>
                <c:formatCode>General</c:formatCode>
                <c:ptCount val="2"/>
                <c:pt idx="0">
                  <c:v>2.9689999999999999</c:v>
                </c:pt>
                <c:pt idx="1">
                  <c:v>2.9689999999999999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C-4C3E-BD18-8A48BA13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0852628941713"/>
          <c:y val="2.4221217793731962E-2"/>
          <c:w val="0.81645166089106203"/>
          <c:h val="0.75567942503818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ex!$K$33:$K$47</c:f>
              <c:numCache>
                <c:formatCode>0.000</c:formatCode>
                <c:ptCount val="15"/>
                <c:pt idx="0">
                  <c:v>2.9751259003864465</c:v>
                </c:pt>
                <c:pt idx="1">
                  <c:v>2.5937814391146983</c:v>
                </c:pt>
                <c:pt idx="2">
                  <c:v>2.0388558928336393</c:v>
                </c:pt>
                <c:pt idx="3">
                  <c:v>1.5722973295944591</c:v>
                </c:pt>
                <c:pt idx="4">
                  <c:v>1.1892708082460473</c:v>
                </c:pt>
                <c:pt idx="5">
                  <c:v>0.8810733409535787</c:v>
                </c:pt>
                <c:pt idx="6">
                  <c:v>0.63745065922581023</c:v>
                </c:pt>
                <c:pt idx="7">
                  <c:v>0.44808144851968751</c:v>
                </c:pt>
                <c:pt idx="8">
                  <c:v>0.30341929021749992</c:v>
                </c:pt>
                <c:pt idx="9">
                  <c:v>0.19509511986488506</c:v>
                </c:pt>
                <c:pt idx="10">
                  <c:v>0.11605100975713195</c:v>
                </c:pt>
                <c:pt idx="11">
                  <c:v>6.0538379045975615E-2</c:v>
                </c:pt>
                <c:pt idx="12">
                  <c:v>2.4103694874979386E-2</c:v>
                </c:pt>
                <c:pt idx="13">
                  <c:v>3.8441399562707873E-3</c:v>
                </c:pt>
                <c:pt idx="14">
                  <c:v>0</c:v>
                </c:pt>
              </c:numCache>
            </c:numRef>
          </c:xVal>
          <c:yVal>
            <c:numRef>
              <c:f>ex!$E$33:$E$47</c:f>
              <c:numCache>
                <c:formatCode>0.000</c:formatCode>
                <c:ptCount val="15"/>
                <c:pt idx="0">
                  <c:v>4.4097648452158147</c:v>
                </c:pt>
                <c:pt idx="1">
                  <c:v>4.1700434646490914</c:v>
                </c:pt>
                <c:pt idx="2">
                  <c:v>3.7949257719684382</c:v>
                </c:pt>
                <c:pt idx="3">
                  <c:v>3.4458132579777021</c:v>
                </c:pt>
                <c:pt idx="4">
                  <c:v>3.1249116863656794</c:v>
                </c:pt>
                <c:pt idx="5">
                  <c:v>2.8326364309231753</c:v>
                </c:pt>
                <c:pt idx="6">
                  <c:v>2.5681934233775299</c:v>
                </c:pt>
                <c:pt idx="7">
                  <c:v>2.330038512278799</c:v>
                </c:pt>
                <c:pt idx="8">
                  <c:v>2.116216828514216</c:v>
                </c:pt>
                <c:pt idx="9">
                  <c:v>1.9245996855269722</c:v>
                </c:pt>
                <c:pt idx="10">
                  <c:v>1.7530412766147874</c:v>
                </c:pt>
                <c:pt idx="11">
                  <c:v>1.5994763671728165</c:v>
                </c:pt>
                <c:pt idx="12">
                  <c:v>1.4619768964069615</c:v>
                </c:pt>
                <c:pt idx="13">
                  <c:v>1.3387825226825216</c:v>
                </c:pt>
                <c:pt idx="14">
                  <c:v>1.2820512820512819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B-4ED7-97CC-6B706E38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78560"/>
        <c:axId val="877871344"/>
      </c:scatterChart>
      <c:valAx>
        <c:axId val="87787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df/dSw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871344"/>
        <c:crosses val="autoZero"/>
        <c:crossBetween val="midCat"/>
      </c:valAx>
      <c:valAx>
        <c:axId val="8778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87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ex!$R$3</c:f>
              <c:strCache>
                <c:ptCount val="1"/>
                <c:pt idx="0">
                  <c:v>La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ex!$S$4:$S$53</c:f>
              <c:numCache>
                <c:formatCode>0.000</c:formatCode>
                <c:ptCount val="50"/>
                <c:pt idx="0">
                  <c:v>2.9686246004102363</c:v>
                </c:pt>
                <c:pt idx="1">
                  <c:v>2.7978543315759024</c:v>
                </c:pt>
                <c:pt idx="2">
                  <c:v>2.6330940045125102</c:v>
                </c:pt>
                <c:pt idx="3">
                  <c:v>2.4745160885793336</c:v>
                </c:pt>
                <c:pt idx="4">
                  <c:v>2.3222355605432985</c:v>
                </c:pt>
                <c:pt idx="5">
                  <c:v>2.1763156279330333</c:v>
                </c:pt>
                <c:pt idx="6">
                  <c:v>2.0367733471729199</c:v>
                </c:pt>
                <c:pt idx="7">
                  <c:v>1.903585056491405</c:v>
                </c:pt>
                <c:pt idx="8">
                  <c:v>1.7766915615839465</c:v>
                </c:pt>
                <c:pt idx="9">
                  <c:v>1.6560030281686997</c:v>
                </c:pt>
                <c:pt idx="10">
                  <c:v>1.5414035497777332</c:v>
                </c:pt>
                <c:pt idx="11">
                  <c:v>1.4327553713539194</c:v>
                </c:pt>
                <c:pt idx="12">
                  <c:v>1.3299027595268493</c:v>
                </c:pt>
                <c:pt idx="13">
                  <c:v>1.2326755189293928</c:v>
                </c:pt>
                <c:pt idx="14">
                  <c:v>1.1408921607364235</c:v>
                </c:pt>
                <c:pt idx="15">
                  <c:v>1.0543627349280678</c:v>
                </c:pt>
                <c:pt idx="16">
                  <c:v>0.97289134178089476</c:v>
                </c:pt>
                <c:pt idx="17">
                  <c:v>0.89627834095191283</c:v>
                </c:pt>
                <c:pt idx="18">
                  <c:v>0.82432227841624262</c:v>
                </c:pt>
                <c:pt idx="19">
                  <c:v>0.75682155261307582</c:v>
                </c:pt>
                <c:pt idx="20">
                  <c:v>0.69357584159545294</c:v>
                </c:pt>
                <c:pt idx="21">
                  <c:v>0.63438731290129535</c:v>
                </c:pt>
                <c:pt idx="22">
                  <c:v>0.57906163738402505</c:v>
                </c:pt>
                <c:pt idx="23">
                  <c:v>0.52740882746305739</c:v>
                </c:pt>
                <c:pt idx="24">
                  <c:v>0.47924391926491283</c:v>
                </c:pt>
                <c:pt idx="25">
                  <c:v>0.43438751699851713</c:v>
                </c:pt>
                <c:pt idx="26">
                  <c:v>0.39266621670543628</c:v>
                </c:pt>
                <c:pt idx="27">
                  <c:v>0.35391292529925278</c:v>
                </c:pt>
                <c:pt idx="28">
                  <c:v>0.31796708960205067</c:v>
                </c:pt>
                <c:pt idx="29">
                  <c:v>0.2846748489381436</c:v>
                </c:pt>
                <c:pt idx="30">
                  <c:v>0.25388912379098516</c:v>
                </c:pt>
                <c:pt idx="31">
                  <c:v>0.22546965210396561</c:v>
                </c:pt>
                <c:pt idx="32">
                  <c:v>0.19928298404951725</c:v>
                </c:pt>
                <c:pt idx="33">
                  <c:v>0.17520244555455505</c:v>
                </c:pt>
                <c:pt idx="34">
                  <c:v>0.15310808062534387</c:v>
                </c:pt>
                <c:pt idx="35">
                  <c:v>0.13288658266959769</c:v>
                </c:pt>
                <c:pt idx="36">
                  <c:v>0.1144312257398522</c:v>
                </c:pt>
                <c:pt idx="37">
                  <c:v>9.764180820414646E-2</c:v>
                </c:pt>
                <c:pt idx="38">
                  <c:v>8.2424624274994113E-2</c:v>
                </c:pt>
                <c:pt idx="39">
                  <c:v>6.8692483962210005E-2</c:v>
                </c:pt>
                <c:pt idx="40">
                  <c:v>5.6364810967194631E-2</c:v>
                </c:pt>
                <c:pt idx="41">
                  <c:v>4.5367863936829941E-2</c:v>
                </c:pt>
                <c:pt idx="42">
                  <c:v>3.563515580583361E-2</c:v>
                </c:pt>
                <c:pt idx="43">
                  <c:v>2.7108202984281283E-2</c:v>
                </c:pt>
                <c:pt idx="44">
                  <c:v>1.9737855464014492E-2</c:v>
                </c:pt>
                <c:pt idx="45">
                  <c:v>1.3486733965785218E-2</c:v>
                </c:pt>
                <c:pt idx="46">
                  <c:v>8.3340245011978564E-3</c:v>
                </c:pt>
                <c:pt idx="47">
                  <c:v>4.286198503528872E-3</c:v>
                </c:pt>
                <c:pt idx="48">
                  <c:v>1.4075194526556986E-3</c:v>
                </c:pt>
                <c:pt idx="49">
                  <c:v>0</c:v>
                </c:pt>
              </c:numCache>
            </c:numRef>
          </c:xVal>
          <c:yVal>
            <c:numRef>
              <c:f>ex!$R$4:$R$53</c:f>
              <c:numCache>
                <c:formatCode>0.000</c:formatCode>
                <c:ptCount val="50"/>
                <c:pt idx="0">
                  <c:v>4.4057784252360079</c:v>
                </c:pt>
                <c:pt idx="1">
                  <c:v>4.2998715120522144</c:v>
                </c:pt>
                <c:pt idx="2">
                  <c:v>4.1953499567114756</c:v>
                </c:pt>
                <c:pt idx="3">
                  <c:v>4.0923421546166772</c:v>
                </c:pt>
                <c:pt idx="4">
                  <c:v>3.9909601700692332</c:v>
                </c:pt>
                <c:pt idx="5">
                  <c:v>3.891300641729619</c:v>
                </c:pt>
                <c:pt idx="6">
                  <c:v>3.7934457268504906</c:v>
                </c:pt>
                <c:pt idx="7">
                  <c:v>3.6974640666261207</c:v>
                </c:pt>
                <c:pt idx="8">
                  <c:v>3.603411757414491</c:v>
                </c:pt>
                <c:pt idx="9">
                  <c:v>3.5113333149034083</c:v>
                </c:pt>
                <c:pt idx="10">
                  <c:v>3.4212626204681453</c:v>
                </c:pt>
                <c:pt idx="11">
                  <c:v>3.3332238409766459</c:v>
                </c:pt>
                <c:pt idx="12">
                  <c:v>3.2472323151220994</c:v>
                </c:pt>
                <c:pt idx="13">
                  <c:v>3.1632954009935128</c:v>
                </c:pt>
                <c:pt idx="14">
                  <c:v>3.0814132810321242</c:v>
                </c:pt>
                <c:pt idx="15">
                  <c:v>3.001579721769994</c:v>
                </c:pt>
                <c:pt idx="16">
                  <c:v>2.9237827868161945</c:v>
                </c:pt>
                <c:pt idx="17">
                  <c:v>2.8480055024575059</c:v>
                </c:pt>
                <c:pt idx="18">
                  <c:v>2.7742264759886304</c:v>
                </c:pt>
                <c:pt idx="19">
                  <c:v>2.7024204674962351</c:v>
                </c:pt>
                <c:pt idx="20">
                  <c:v>2.6325589163070511</c:v>
                </c:pt>
                <c:pt idx="21">
                  <c:v>2.5646104236875216</c:v>
                </c:pt>
                <c:pt idx="22">
                  <c:v>2.4985411936655901</c:v>
                </c:pt>
                <c:pt idx="23">
                  <c:v>2.4343154340474764</c:v>
                </c:pt>
                <c:pt idx="24">
                  <c:v>2.3718957198361803</c:v>
                </c:pt>
                <c:pt idx="25">
                  <c:v>2.3112433213352133</c:v>
                </c:pt>
                <c:pt idx="26">
                  <c:v>2.2523184992508138</c:v>
                </c:pt>
                <c:pt idx="27">
                  <c:v>2.1950807690975433</c:v>
                </c:pt>
                <c:pt idx="28">
                  <c:v>2.1394891371736486</c:v>
                </c:pt>
                <c:pt idx="29">
                  <c:v>2.0855023103106189</c:v>
                </c:pt>
                <c:pt idx="30">
                  <c:v>2.0330788815219059</c:v>
                </c:pt>
                <c:pt idx="31">
                  <c:v>1.9821774935838661</c:v>
                </c:pt>
                <c:pt idx="32">
                  <c:v>1.93275698248191</c:v>
                </c:pt>
                <c:pt idx="33">
                  <c:v>1.8847765025503402</c:v>
                </c:pt>
                <c:pt idx="34">
                  <c:v>1.8381956350287001</c:v>
                </c:pt>
                <c:pt idx="35">
                  <c:v>1.7929744816535851</c:v>
                </c:pt>
                <c:pt idx="36">
                  <c:v>1.7490737448057327</c:v>
                </c:pt>
                <c:pt idx="37">
                  <c:v>1.706454795640872</c:v>
                </c:pt>
                <c:pt idx="38">
                  <c:v>1.6650797315533938</c:v>
                </c:pt>
                <c:pt idx="39">
                  <c:v>1.6249114242598199</c:v>
                </c:pt>
                <c:pt idx="40">
                  <c:v>1.5859135597534499</c:v>
                </c:pt>
                <c:pt idx="41">
                  <c:v>1.5480506713880102</c:v>
                </c:pt>
                <c:pt idx="42">
                  <c:v>1.5112881674261662</c:v>
                </c:pt>
                <c:pt idx="43">
                  <c:v>1.4755923545978726</c:v>
                </c:pt>
                <c:pt idx="44">
                  <c:v>1.4409304596840389</c:v>
                </c:pt>
                <c:pt idx="45">
                  <c:v>1.4072706521870666</c:v>
                </c:pt>
                <c:pt idx="46">
                  <c:v>1.3745820736325629</c:v>
                </c:pt>
                <c:pt idx="47">
                  <c:v>1.3428348857920454</c:v>
                </c:pt>
                <c:pt idx="48">
                  <c:v>1.3120003734867158</c:v>
                </c:pt>
                <c:pt idx="49">
                  <c:v>1.2820512820512586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D-42DB-A381-55C12193A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36904"/>
        <c:axId val="636535920"/>
      </c:scatterChart>
      <c:valAx>
        <c:axId val="63653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dfw/dSw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535920"/>
        <c:crosses val="autoZero"/>
        <c:crossBetween val="midCat"/>
      </c:valAx>
      <c:valAx>
        <c:axId val="636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53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Black" panose="020B0A02040504020203" pitchFamily="34" charset="0"/>
                <a:ea typeface="+mn-ea"/>
                <a:cs typeface="+mn-cs"/>
              </a:defRPr>
            </a:pPr>
            <a:r>
              <a:rPr lang="en-US">
                <a:latin typeface="Segoe Pro Black" panose="020B0A02040504020203" pitchFamily="34" charset="0"/>
              </a:rPr>
              <a:t>Fw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Pro Black" panose="020B0A02040504020203" pitchFamily="34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ex!$F$2</c:f>
              <c:strCache>
                <c:ptCount val="1"/>
                <c:pt idx="0">
                  <c:v>Sw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ex!$J$3:$J$47</c:f>
              <c:numCache>
                <c:formatCode>0.000</c:formatCode>
                <c:ptCount val="45"/>
                <c:pt idx="0">
                  <c:v>0</c:v>
                </c:pt>
                <c:pt idx="1">
                  <c:v>3.5567418538868864E-7</c:v>
                </c:pt>
                <c:pt idx="2">
                  <c:v>1.0257129941148265E-5</c:v>
                </c:pt>
                <c:pt idx="3">
                  <c:v>6.1027459418402007E-5</c:v>
                </c:pt>
                <c:pt idx="4">
                  <c:v>2.1003616192372324E-4</c:v>
                </c:pt>
                <c:pt idx="5">
                  <c:v>5.4594745939711624E-4</c:v>
                </c:pt>
                <c:pt idx="6">
                  <c:v>1.1961291834622397E-3</c:v>
                </c:pt>
                <c:pt idx="7">
                  <c:v>2.3360185026581959E-3</c:v>
                </c:pt>
                <c:pt idx="8">
                  <c:v>4.2004545468794802E-3</c:v>
                </c:pt>
                <c:pt idx="9">
                  <c:v>7.0968410906004122E-3</c:v>
                </c:pt>
                <c:pt idx="10">
                  <c:v>1.1419618229505869E-2</c:v>
                </c:pt>
                <c:pt idx="11">
                  <c:v>1.7664827273580503E-2</c:v>
                </c:pt>
                <c:pt idx="12">
                  <c:v>2.6442436801026776E-2</c:v>
                </c:pt>
                <c:pt idx="13">
                  <c:v>3.8482467642057212E-2</c:v>
                </c:pt>
                <c:pt idx="14">
                  <c:v>5.462883662290547E-2</c:v>
                </c:pt>
                <c:pt idx="15">
                  <c:v>7.581255932100503E-2</c:v>
                </c:pt>
                <c:pt idx="16">
                  <c:v>0.10299440111045369</c:v>
                </c:pt>
                <c:pt idx="17">
                  <c:v>0.13706794163921679</c:v>
                </c:pt>
                <c:pt idx="18">
                  <c:v>0.17871974048849162</c:v>
                </c:pt>
                <c:pt idx="19">
                  <c:v>0.22825604532841259</c:v>
                </c:pt>
                <c:pt idx="20">
                  <c:v>0.28542495031649329</c:v>
                </c:pt>
                <c:pt idx="21">
                  <c:v>0.3492833114274605</c:v>
                </c:pt>
                <c:pt idx="22">
                  <c:v>0.41816688632104881</c:v>
                </c:pt>
                <c:pt idx="23">
                  <c:v>0.48980657689468932</c:v>
                </c:pt>
                <c:pt idx="24">
                  <c:v>0.56158987524834258</c:v>
                </c:pt>
                <c:pt idx="25" formatCode="0.0000">
                  <c:v>0.63091072980739349</c:v>
                </c:pt>
                <c:pt idx="26">
                  <c:v>0.69551337526162305</c:v>
                </c:pt>
                <c:pt idx="27">
                  <c:v>0.75373946957798921</c:v>
                </c:pt>
                <c:pt idx="28">
                  <c:v>0.8046302538437442</c:v>
                </c:pt>
                <c:pt idx="29">
                  <c:v>0.84789008174977998</c:v>
                </c:pt>
                <c:pt idx="30">
                  <c:v>0.89586183179508139</c:v>
                </c:pt>
                <c:pt idx="31">
                  <c:v>0.91283104743528676</c:v>
                </c:pt>
                <c:pt idx="32">
                  <c:v>0.93592016727454808</c:v>
                </c:pt>
                <c:pt idx="33">
                  <c:v>0.95390349956697418</c:v>
                </c:pt>
                <c:pt idx="34">
                  <c:v>0.96764497123860926</c:v>
                </c:pt>
                <c:pt idx="35">
                  <c:v>0.97793850705389007</c:v>
                </c:pt>
                <c:pt idx="36">
                  <c:v>0.98548168629270161</c:v>
                </c:pt>
                <c:pt idx="37">
                  <c:v>0.99086827330663774</c:v>
                </c:pt>
                <c:pt idx="38">
                  <c:v>0.99459220448526631</c:v>
                </c:pt>
                <c:pt idx="39">
                  <c:v>0.99705763830389937</c:v>
                </c:pt>
                <c:pt idx="40">
                  <c:v>0.99859156130569904</c:v>
                </c:pt>
                <c:pt idx="41">
                  <c:v>0.99945695494629405</c:v>
                </c:pt>
                <c:pt idx="42">
                  <c:v>0.99986576500678026</c:v>
                </c:pt>
                <c:pt idx="43">
                  <c:v>0.99999261747616564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2-4C50-BE78-6F5C3C61B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ex!$G$51:$G$55</c:f>
              <c:numCache>
                <c:formatCode>General</c:formatCode>
                <c:ptCount val="5"/>
                <c:pt idx="0" formatCode="0.00">
                  <c:v>0.36299999999999999</c:v>
                </c:pt>
                <c:pt idx="1">
                  <c:v>0.66400000000000003</c:v>
                </c:pt>
                <c:pt idx="2" formatCode="0.00">
                  <c:v>0.7</c:v>
                </c:pt>
              </c:numCache>
            </c:numRef>
          </c:xVal>
          <c:yVal>
            <c:numRef>
              <c:f>ex!$H$51:$H$55</c:f>
              <c:numCache>
                <c:formatCode>General</c:formatCode>
                <c:ptCount val="5"/>
                <c:pt idx="0" formatCode="0.00">
                  <c:v>2.6030145293087781E-3</c:v>
                </c:pt>
                <c:pt idx="1">
                  <c:v>0.89700000000000002</c:v>
                </c:pt>
                <c:pt idx="2" formatCode="0.00">
                  <c:v>1.0030295048675584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22-4C50-BE78-6F5C3C61B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Cond" panose="020B0506040504020203" pitchFamily="34" charset="0"/>
                <a:ea typeface="+mn-ea"/>
                <a:cs typeface="+mn-cs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Cond" panose="020B0506040504020203" pitchFamily="34" charset="0"/>
                <a:ea typeface="+mn-ea"/>
                <a:cs typeface="+mn-cs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Pro Cond" panose="020B05060405040202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Pro Cond" panose="020B05060405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ex!$F$2</c:f>
              <c:strCache>
                <c:ptCount val="1"/>
                <c:pt idx="0">
                  <c:v>Sw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ex!$J$3:$J$47</c:f>
              <c:numCache>
                <c:formatCode>0.000</c:formatCode>
                <c:ptCount val="45"/>
                <c:pt idx="0">
                  <c:v>0</c:v>
                </c:pt>
                <c:pt idx="1">
                  <c:v>3.5567418538868864E-7</c:v>
                </c:pt>
                <c:pt idx="2">
                  <c:v>1.0257129941148265E-5</c:v>
                </c:pt>
                <c:pt idx="3">
                  <c:v>6.1027459418402007E-5</c:v>
                </c:pt>
                <c:pt idx="4">
                  <c:v>2.1003616192372324E-4</c:v>
                </c:pt>
                <c:pt idx="5">
                  <c:v>5.4594745939711624E-4</c:v>
                </c:pt>
                <c:pt idx="6">
                  <c:v>1.1961291834622397E-3</c:v>
                </c:pt>
                <c:pt idx="7">
                  <c:v>2.3360185026581959E-3</c:v>
                </c:pt>
                <c:pt idx="8">
                  <c:v>4.2004545468794802E-3</c:v>
                </c:pt>
                <c:pt idx="9">
                  <c:v>7.0968410906004122E-3</c:v>
                </c:pt>
                <c:pt idx="10">
                  <c:v>1.1419618229505869E-2</c:v>
                </c:pt>
                <c:pt idx="11">
                  <c:v>1.7664827273580503E-2</c:v>
                </c:pt>
                <c:pt idx="12">
                  <c:v>2.6442436801026776E-2</c:v>
                </c:pt>
                <c:pt idx="13">
                  <c:v>3.8482467642057212E-2</c:v>
                </c:pt>
                <c:pt idx="14">
                  <c:v>5.462883662290547E-2</c:v>
                </c:pt>
                <c:pt idx="15">
                  <c:v>7.581255932100503E-2</c:v>
                </c:pt>
                <c:pt idx="16">
                  <c:v>0.10299440111045369</c:v>
                </c:pt>
                <c:pt idx="17">
                  <c:v>0.13706794163921679</c:v>
                </c:pt>
                <c:pt idx="18">
                  <c:v>0.17871974048849162</c:v>
                </c:pt>
                <c:pt idx="19">
                  <c:v>0.22825604532841259</c:v>
                </c:pt>
                <c:pt idx="20">
                  <c:v>0.28542495031649329</c:v>
                </c:pt>
                <c:pt idx="21">
                  <c:v>0.3492833114274605</c:v>
                </c:pt>
                <c:pt idx="22">
                  <c:v>0.41816688632104881</c:v>
                </c:pt>
                <c:pt idx="23">
                  <c:v>0.48980657689468932</c:v>
                </c:pt>
                <c:pt idx="24">
                  <c:v>0.56158987524834258</c:v>
                </c:pt>
                <c:pt idx="25" formatCode="0.0000">
                  <c:v>0.63091072980739349</c:v>
                </c:pt>
                <c:pt idx="26">
                  <c:v>0.69551337526162305</c:v>
                </c:pt>
                <c:pt idx="27">
                  <c:v>0.75373946957798921</c:v>
                </c:pt>
                <c:pt idx="28">
                  <c:v>0.8046302538437442</c:v>
                </c:pt>
                <c:pt idx="29">
                  <c:v>0.84789008174977998</c:v>
                </c:pt>
                <c:pt idx="30">
                  <c:v>0.89586183179508139</c:v>
                </c:pt>
                <c:pt idx="31">
                  <c:v>0.91283104743528676</c:v>
                </c:pt>
                <c:pt idx="32">
                  <c:v>0.93592016727454808</c:v>
                </c:pt>
                <c:pt idx="33">
                  <c:v>0.95390349956697418</c:v>
                </c:pt>
                <c:pt idx="34">
                  <c:v>0.96764497123860926</c:v>
                </c:pt>
                <c:pt idx="35">
                  <c:v>0.97793850705389007</c:v>
                </c:pt>
                <c:pt idx="36">
                  <c:v>0.98548168629270161</c:v>
                </c:pt>
                <c:pt idx="37">
                  <c:v>0.99086827330663774</c:v>
                </c:pt>
                <c:pt idx="38">
                  <c:v>0.99459220448526631</c:v>
                </c:pt>
                <c:pt idx="39">
                  <c:v>0.99705763830389937</c:v>
                </c:pt>
                <c:pt idx="40">
                  <c:v>0.99859156130569904</c:v>
                </c:pt>
                <c:pt idx="41">
                  <c:v>0.99945695494629405</c:v>
                </c:pt>
                <c:pt idx="42">
                  <c:v>0.99986576500678026</c:v>
                </c:pt>
                <c:pt idx="43">
                  <c:v>0.99999261747616564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415A-B8B9-19F142AD1E3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ex!$G$51:$G$55</c:f>
              <c:numCache>
                <c:formatCode>General</c:formatCode>
                <c:ptCount val="5"/>
                <c:pt idx="0" formatCode="0.00">
                  <c:v>0.36299999999999999</c:v>
                </c:pt>
                <c:pt idx="1">
                  <c:v>0.66400000000000003</c:v>
                </c:pt>
                <c:pt idx="2" formatCode="0.00">
                  <c:v>0.7</c:v>
                </c:pt>
              </c:numCache>
            </c:numRef>
          </c:xVal>
          <c:yVal>
            <c:numRef>
              <c:f>ex!$H$51:$H$55</c:f>
              <c:numCache>
                <c:formatCode>General</c:formatCode>
                <c:ptCount val="5"/>
                <c:pt idx="0" formatCode="0.00">
                  <c:v>2.6030145293087781E-3</c:v>
                </c:pt>
                <c:pt idx="1">
                  <c:v>0.89700000000000002</c:v>
                </c:pt>
                <c:pt idx="2" formatCode="0.00">
                  <c:v>1.0030295048675584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5-415A-B8B9-19F142AD1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fw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Pro Black" panose="020B0A020405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latin typeface="Segoe Pro Black" panose="020B0A02040504020203" pitchFamily="34" charset="0"/>
              </a:rPr>
              <a:t>dfw/dSw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Pro Black" panose="020B0A02040504020203" pitchFamily="34" charset="0"/>
              <a:ea typeface="+mn-ea"/>
              <a:cs typeface="Segoe UI" panose="020B0502040204020203" pitchFamily="34" charset="0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973320797476626"/>
          <c:y val="0.13546311099613545"/>
          <c:w val="0.84168385550080016"/>
          <c:h val="0.7216348027031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ex!$H$2</c:f>
              <c:strCache>
                <c:ptCount val="1"/>
                <c:pt idx="0">
                  <c:v>Kro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xVal>
          <c:yVal>
            <c:numRef>
              <c:f>ex!$K$3:$K$47</c:f>
              <c:numCache>
                <c:formatCode>0.000</c:formatCode>
                <c:ptCount val="45"/>
                <c:pt idx="0">
                  <c:v>0</c:v>
                </c:pt>
                <c:pt idx="1">
                  <c:v>1.9115777016191725E-4</c:v>
                </c:pt>
                <c:pt idx="2">
                  <c:v>2.3077506021667682E-3</c:v>
                </c:pt>
                <c:pt idx="3">
                  <c:v>8.7934448852964725E-3</c:v>
                </c:pt>
                <c:pt idx="4">
                  <c:v>2.2473675000904639E-2</c:v>
                </c:pt>
                <c:pt idx="5">
                  <c:v>4.681578379007538E-2</c:v>
                </c:pt>
                <c:pt idx="6">
                  <c:v>8.6125602272625792E-2</c:v>
                </c:pt>
                <c:pt idx="7">
                  <c:v>0.14574419726406906</c:v>
                </c:pt>
                <c:pt idx="8">
                  <c:v>0.23224201568784594</c:v>
                </c:pt>
                <c:pt idx="9">
                  <c:v>0.35358448570508172</c:v>
                </c:pt>
                <c:pt idx="10">
                  <c:v>0.51921683181070299</c:v>
                </c:pt>
                <c:pt idx="11">
                  <c:v>0.73997947446165258</c:v>
                </c:pt>
                <c:pt idx="12">
                  <c:v>1.0277176921663038</c:v>
                </c:pt>
                <c:pt idx="13">
                  <c:v>1.394395968954488</c:v>
                </c:pt>
                <c:pt idx="14">
                  <c:v>1.8504879919868609</c:v>
                </c:pt>
                <c:pt idx="15">
                  <c:v>2.4024297790261762</c:v>
                </c:pt>
                <c:pt idx="16">
                  <c:v>3.0490665701771054</c:v>
                </c:pt>
                <c:pt idx="17">
                  <c:v>3.7773798055703001</c:v>
                </c:pt>
                <c:pt idx="18">
                  <c:v>4.5583926588821058</c:v>
                </c:pt>
                <c:pt idx="19">
                  <c:v>5.3449066623377082</c:v>
                </c:pt>
                <c:pt idx="20">
                  <c:v>6.0732165275399845</c:v>
                </c:pt>
                <c:pt idx="21">
                  <c:v>6.6705249835471276</c:v>
                </c:pt>
                <c:pt idx="22">
                  <c:v>7.067921654900446</c:v>
                </c:pt>
                <c:pt idx="23">
                  <c:v>7.2158671880987928</c:v>
                </c:pt>
                <c:pt idx="24">
                  <c:v>7.0967619223623117</c:v>
                </c:pt>
                <c:pt idx="25">
                  <c:v>6.7293890167882102</c:v>
                </c:pt>
                <c:pt idx="26">
                  <c:v>6.1633330703988172</c:v>
                </c:pt>
                <c:pt idx="27">
                  <c:v>5.465979217276927</c:v>
                </c:pt>
                <c:pt idx="28">
                  <c:v>4.7074812890056457</c:v>
                </c:pt>
                <c:pt idx="29">
                  <c:v>3.9487307523385722</c:v>
                </c:pt>
                <c:pt idx="30">
                  <c:v>2.9751259003864465</c:v>
                </c:pt>
                <c:pt idx="31">
                  <c:v>2.5937814391146983</c:v>
                </c:pt>
                <c:pt idx="32">
                  <c:v>2.0388558928336393</c:v>
                </c:pt>
                <c:pt idx="33">
                  <c:v>1.5722973295944591</c:v>
                </c:pt>
                <c:pt idx="34">
                  <c:v>1.1892708082460473</c:v>
                </c:pt>
                <c:pt idx="35">
                  <c:v>0.8810733409535787</c:v>
                </c:pt>
                <c:pt idx="36">
                  <c:v>0.63745065922581023</c:v>
                </c:pt>
                <c:pt idx="37">
                  <c:v>0.44808144851968751</c:v>
                </c:pt>
                <c:pt idx="38">
                  <c:v>0.30341929021749992</c:v>
                </c:pt>
                <c:pt idx="39">
                  <c:v>0.19509511986488506</c:v>
                </c:pt>
                <c:pt idx="40">
                  <c:v>0.11605100975713195</c:v>
                </c:pt>
                <c:pt idx="41">
                  <c:v>6.0538379045975615E-2</c:v>
                </c:pt>
                <c:pt idx="42">
                  <c:v>2.4103694874979386E-2</c:v>
                </c:pt>
                <c:pt idx="43">
                  <c:v>3.8441399562707873E-3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F-4645-A5D3-AF66FFCB8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3561686328561"/>
          <c:y val="0.13546311099613545"/>
          <c:w val="0.81731568506431562"/>
          <c:h val="0.7216348027031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ex!$H$2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ex!$L$3:$L$47</c:f>
              <c:numCache>
                <c:formatCode>General</c:formatCode>
                <c:ptCount val="45"/>
                <c:pt idx="0">
                  <c:v>0</c:v>
                </c:pt>
                <c:pt idx="1">
                  <c:v>9.5578885080958625E-4</c:v>
                </c:pt>
                <c:pt idx="2">
                  <c:v>1.1538753010833841E-2</c:v>
                </c:pt>
                <c:pt idx="3">
                  <c:v>4.3967224426482363E-2</c:v>
                </c:pt>
                <c:pt idx="4">
                  <c:v>0.11236837500452319</c:v>
                </c:pt>
                <c:pt idx="5">
                  <c:v>0.23407891895037691</c:v>
                </c:pt>
                <c:pt idx="6">
                  <c:v>0.43062801136312895</c:v>
                </c:pt>
                <c:pt idx="7">
                  <c:v>0.72872098632034532</c:v>
                </c:pt>
                <c:pt idx="8">
                  <c:v>1.1612100784392296</c:v>
                </c:pt>
                <c:pt idx="9">
                  <c:v>1.7679224285254085</c:v>
                </c:pt>
                <c:pt idx="10">
                  <c:v>2.5960841590535151</c:v>
                </c:pt>
                <c:pt idx="11">
                  <c:v>3.6998973723082629</c:v>
                </c:pt>
                <c:pt idx="12">
                  <c:v>5.1385884608315191</c:v>
                </c:pt>
                <c:pt idx="13">
                  <c:v>6.9719798447724397</c:v>
                </c:pt>
                <c:pt idx="14">
                  <c:v>9.2524399599343035</c:v>
                </c:pt>
                <c:pt idx="15">
                  <c:v>12.012148895130881</c:v>
                </c:pt>
                <c:pt idx="16">
                  <c:v>15.245332850885527</c:v>
                </c:pt>
                <c:pt idx="17">
                  <c:v>18.886899027851499</c:v>
                </c:pt>
                <c:pt idx="18">
                  <c:v>22.791963294410529</c:v>
                </c:pt>
                <c:pt idx="19">
                  <c:v>26.724533311688539</c:v>
                </c:pt>
                <c:pt idx="20">
                  <c:v>30.366082637699922</c:v>
                </c:pt>
                <c:pt idx="21">
                  <c:v>33.352624917735639</c:v>
                </c:pt>
                <c:pt idx="22">
                  <c:v>35.339608274502233</c:v>
                </c:pt>
                <c:pt idx="23">
                  <c:v>36.079335940493962</c:v>
                </c:pt>
                <c:pt idx="24">
                  <c:v>35.483809611811559</c:v>
                </c:pt>
                <c:pt idx="25">
                  <c:v>33.646945083941048</c:v>
                </c:pt>
                <c:pt idx="26">
                  <c:v>30.816665351994086</c:v>
                </c:pt>
                <c:pt idx="27">
                  <c:v>27.329896086384636</c:v>
                </c:pt>
                <c:pt idx="28">
                  <c:v>23.537406445028228</c:v>
                </c:pt>
                <c:pt idx="29">
                  <c:v>19.743653761692862</c:v>
                </c:pt>
                <c:pt idx="30">
                  <c:v>14.875629501932233</c:v>
                </c:pt>
                <c:pt idx="31">
                  <c:v>12.968907195573491</c:v>
                </c:pt>
                <c:pt idx="32">
                  <c:v>10.194279464168197</c:v>
                </c:pt>
                <c:pt idx="33">
                  <c:v>7.8614866479722956</c:v>
                </c:pt>
                <c:pt idx="34">
                  <c:v>5.9463540412302365</c:v>
                </c:pt>
                <c:pt idx="35">
                  <c:v>4.4053667047678937</c:v>
                </c:pt>
                <c:pt idx="36">
                  <c:v>3.1872532961290512</c:v>
                </c:pt>
                <c:pt idx="37">
                  <c:v>2.2404072425984376</c:v>
                </c:pt>
                <c:pt idx="38">
                  <c:v>1.5170964510874996</c:v>
                </c:pt>
                <c:pt idx="39">
                  <c:v>0.97547559932442529</c:v>
                </c:pt>
                <c:pt idx="40">
                  <c:v>0.5802550487856597</c:v>
                </c:pt>
                <c:pt idx="41">
                  <c:v>0.30269189522987805</c:v>
                </c:pt>
                <c:pt idx="42">
                  <c:v>0.12051847437489693</c:v>
                </c:pt>
                <c:pt idx="43">
                  <c:v>1.9220699781353937E-2</c:v>
                </c:pt>
                <c:pt idx="44">
                  <c:v>0</c:v>
                </c:pt>
              </c:numCache>
            </c:numRef>
          </c:xVal>
          <c:yVal>
            <c:numRef>
              <c:f>ex!$F$3:$F$47</c:f>
              <c:numCache>
                <c:formatCode>General</c:formatCode>
                <c:ptCount val="45"/>
                <c:pt idx="0">
                  <c:v>0.36299999999999999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0.44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  <c:pt idx="16">
                  <c:v>0.52</c:v>
                </c:pt>
                <c:pt idx="17">
                  <c:v>0.53</c:v>
                </c:pt>
                <c:pt idx="18">
                  <c:v>0.54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0.59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0.63</c:v>
                </c:pt>
                <c:pt idx="28">
                  <c:v>0.64</c:v>
                </c:pt>
                <c:pt idx="29">
                  <c:v>0.65</c:v>
                </c:pt>
                <c:pt idx="30">
                  <c:v>0.66390000000000005</c:v>
                </c:pt>
                <c:pt idx="31">
                  <c:v>0.67</c:v>
                </c:pt>
                <c:pt idx="32">
                  <c:v>0.68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0.73</c:v>
                </c:pt>
                <c:pt idx="38">
                  <c:v>0.74</c:v>
                </c:pt>
                <c:pt idx="39">
                  <c:v>0.75</c:v>
                </c:pt>
                <c:pt idx="40">
                  <c:v>0.76</c:v>
                </c:pt>
                <c:pt idx="41">
                  <c:v>0.77</c:v>
                </c:pt>
                <c:pt idx="42">
                  <c:v>0.78</c:v>
                </c:pt>
                <c:pt idx="43">
                  <c:v>0.79</c:v>
                </c:pt>
                <c:pt idx="44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7-4B86-933A-9B1E50D43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666528"/>
        <c:axId val="592667184"/>
      </c:scatterChart>
      <c:valAx>
        <c:axId val="5926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X,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7184"/>
        <c:crosses val="autoZero"/>
        <c:crossBetween val="midCat"/>
      </c:valAx>
      <c:valAx>
        <c:axId val="5926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i="1"/>
                  <a:t>Sw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ru-RU"/>
          </a:p>
        </c:txPr>
        <c:crossAx val="59266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res!$E$5:$E$55</c:f>
              <c:numCache>
                <c:formatCode>0.0</c:formatCode>
                <c:ptCount val="51"/>
                <c:pt idx="0">
                  <c:v>527.45709828393137</c:v>
                </c:pt>
                <c:pt idx="1">
                  <c:v>520.22587449937441</c:v>
                </c:pt>
                <c:pt idx="2">
                  <c:v>512.86296714366335</c:v>
                </c:pt>
                <c:pt idx="3">
                  <c:v>505.53992807497235</c:v>
                </c:pt>
                <c:pt idx="4">
                  <c:v>498.19816137056705</c:v>
                </c:pt>
                <c:pt idx="5">
                  <c:v>490.84185084986018</c:v>
                </c:pt>
                <c:pt idx="6">
                  <c:v>483.47517460127574</c:v>
                </c:pt>
                <c:pt idx="7">
                  <c:v>476.10230720020081</c:v>
                </c:pt>
                <c:pt idx="8">
                  <c:v>468.72741874684874</c:v>
                </c:pt>
                <c:pt idx="9">
                  <c:v>461.35467244190875</c:v>
                </c:pt>
                <c:pt idx="10">
                  <c:v>453.98822141883136</c:v>
                </c:pt>
                <c:pt idx="11">
                  <c:v>446.63220518059137</c:v>
                </c:pt>
                <c:pt idx="12">
                  <c:v>439.29074582776997</c:v>
                </c:pt>
                <c:pt idx="13">
                  <c:v>431.96794418683209</c:v>
                </c:pt>
                <c:pt idx="14">
                  <c:v>424.667875906544</c:v>
                </c:pt>
                <c:pt idx="15">
                  <c:v>417.39458756749531</c:v>
                </c:pt>
                <c:pt idx="16">
                  <c:v>410.15209283609914</c:v>
                </c:pt>
                <c:pt idx="17">
                  <c:v>402.94436868601008</c:v>
                </c:pt>
                <c:pt idx="18">
                  <c:v>395.77535170443895</c:v>
                </c:pt>
                <c:pt idx="19">
                  <c:v>388.64893449717005</c:v>
                </c:pt>
                <c:pt idx="20">
                  <c:v>381.56896220352229</c:v>
                </c:pt>
                <c:pt idx="21">
                  <c:v>374.53922913063758</c:v>
                </c:pt>
                <c:pt idx="22">
                  <c:v>367.56347551508884</c:v>
                </c:pt>
                <c:pt idx="23">
                  <c:v>360.6453844187356</c:v>
                </c:pt>
                <c:pt idx="24">
                  <c:v>353.78857876489894</c:v>
                </c:pt>
                <c:pt idx="25">
                  <c:v>346.99661852025707</c:v>
                </c:pt>
                <c:pt idx="26">
                  <c:v>340.27299802729033</c:v>
                </c:pt>
                <c:pt idx="27">
                  <c:v>333.62114349165722</c:v>
                </c:pt>
                <c:pt idx="28">
                  <c:v>327.04441062850549</c:v>
                </c:pt>
                <c:pt idx="29">
                  <c:v>320.54608247141465</c:v>
                </c:pt>
                <c:pt idx="30">
                  <c:v>314.12936734745068</c:v>
                </c:pt>
                <c:pt idx="31">
                  <c:v>307.79739702163891</c:v>
                </c:pt>
                <c:pt idx="32">
                  <c:v>301.55322501407397</c:v>
                </c:pt>
                <c:pt idx="33">
                  <c:v>295.39982509286136</c:v>
                </c:pt>
                <c:pt idx="34">
                  <c:v>289.34008994613561</c:v>
                </c:pt>
                <c:pt idx="35">
                  <c:v>283.3768300365353</c:v>
                </c:pt>
                <c:pt idx="36">
                  <c:v>277.51277264172313</c:v>
                </c:pt>
                <c:pt idx="37">
                  <c:v>271.7505610848649</c:v>
                </c:pt>
                <c:pt idx="38">
                  <c:v>266.09275415937987</c:v>
                </c:pt>
                <c:pt idx="39">
                  <c:v>260.54182575280845</c:v>
                </c:pt>
                <c:pt idx="40">
                  <c:v>255.10016467529624</c:v>
                </c:pt>
                <c:pt idx="41">
                  <c:v>249.77007469897529</c:v>
                </c:pt>
                <c:pt idx="42">
                  <c:v>244.55377481547305</c:v>
                </c:pt>
                <c:pt idx="43">
                  <c:v>239.45339971989404</c:v>
                </c:pt>
                <c:pt idx="44">
                  <c:v>234.47100053092271</c:v>
                </c:pt>
                <c:pt idx="45">
                  <c:v>229.60854575823228</c:v>
                </c:pt>
                <c:pt idx="46">
                  <c:v>224.86792253014463</c:v>
                </c:pt>
                <c:pt idx="47">
                  <c:v>220.25093809655095</c:v>
                </c:pt>
                <c:pt idx="48">
                  <c:v>215.75932162445747</c:v>
                </c:pt>
                <c:pt idx="49">
                  <c:v>211.39472630626361</c:v>
                </c:pt>
                <c:pt idx="50">
                  <c:v>207.15873180401826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F-4636-83C5-9E03DAE6E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45448"/>
        <c:axId val="731641512"/>
      </c:scatterChart>
      <c:valAx>
        <c:axId val="73164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641512"/>
        <c:crosses val="autoZero"/>
        <c:crossBetween val="midCat"/>
      </c:valAx>
      <c:valAx>
        <c:axId val="7316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645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>
                <a:latin typeface="Segoe Pro Black" panose="020B0A02040504020203" pitchFamily="34" charset="0"/>
              </a:defRPr>
            </a:pPr>
            <a:r>
              <a:rPr lang="ru-RU">
                <a:latin typeface="Segoe Pro Black" panose="020B0A02040504020203" pitchFamily="34" charset="0"/>
              </a:rPr>
              <a:t>Движение фронта вытеснения</a:t>
            </a:r>
            <a:endParaRPr lang="en-US">
              <a:latin typeface="Segoe Pro Black" panose="020B0A02040504020203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res!$N$30:$N$45</c:f>
              <c:numCache>
                <c:formatCode>0.00</c:formatCode>
                <c:ptCount val="16"/>
                <c:pt idx="0">
                  <c:v>15.024385796951554</c:v>
                </c:pt>
                <c:pt idx="1">
                  <c:v>15.024385796951554</c:v>
                </c:pt>
                <c:pt idx="2">
                  <c:v>13.098596267529226</c:v>
                </c:pt>
                <c:pt idx="3">
                  <c:v>10.296222258809879</c:v>
                </c:pt>
                <c:pt idx="4">
                  <c:v>7.9401015144520182</c:v>
                </c:pt>
                <c:pt idx="5">
                  <c:v>6.0058175816425381</c:v>
                </c:pt>
                <c:pt idx="6">
                  <c:v>4.449420371815572</c:v>
                </c:pt>
                <c:pt idx="7">
                  <c:v>3.2191258290903417</c:v>
                </c:pt>
                <c:pt idx="8">
                  <c:v>2.2628113150244218</c:v>
                </c:pt>
                <c:pt idx="9">
                  <c:v>1.5322674155983744</c:v>
                </c:pt>
                <c:pt idx="10">
                  <c:v>0.98523035531766956</c:v>
                </c:pt>
                <c:pt idx="11">
                  <c:v>0.58605759927351631</c:v>
                </c:pt>
                <c:pt idx="12">
                  <c:v>0.30571881418217683</c:v>
                </c:pt>
                <c:pt idx="13">
                  <c:v>0.1217236591186459</c:v>
                </c:pt>
                <c:pt idx="14">
                  <c:v>1.9412906779167474E-2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E5E-43C1-9EA8-835C5461FDDF}"/>
            </c:ext>
          </c:extLst>
        </c:ser>
        <c:ser>
          <c:idx val="3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res!$P$30:$P$45</c:f>
              <c:numCache>
                <c:formatCode>0.00</c:formatCode>
                <c:ptCount val="16"/>
                <c:pt idx="0">
                  <c:v>26.776133103478017</c:v>
                </c:pt>
                <c:pt idx="1">
                  <c:v>26.776133103478017</c:v>
                </c:pt>
                <c:pt idx="2">
                  <c:v>23.344032952032286</c:v>
                </c:pt>
                <c:pt idx="3">
                  <c:v>18.349703035502753</c:v>
                </c:pt>
                <c:pt idx="4">
                  <c:v>14.150675966350132</c:v>
                </c:pt>
                <c:pt idx="5">
                  <c:v>10.703437274214425</c:v>
                </c:pt>
                <c:pt idx="6">
                  <c:v>7.9296600685822085</c:v>
                </c:pt>
                <c:pt idx="7">
                  <c:v>5.7370559330322921</c:v>
                </c:pt>
                <c:pt idx="8">
                  <c:v>4.0327330366771879</c:v>
                </c:pt>
                <c:pt idx="9">
                  <c:v>2.730773611957499</c:v>
                </c:pt>
                <c:pt idx="10">
                  <c:v>1.7558560787839657</c:v>
                </c:pt>
                <c:pt idx="11">
                  <c:v>1.0444590878141875</c:v>
                </c:pt>
                <c:pt idx="12">
                  <c:v>0.54484541141378051</c:v>
                </c:pt>
                <c:pt idx="13">
                  <c:v>0.21693325387481446</c:v>
                </c:pt>
                <c:pt idx="14">
                  <c:v>3.4597259606437086E-2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5E-43C1-9EA8-835C5461FDDF}"/>
            </c:ext>
          </c:extLst>
        </c:ser>
        <c:ser>
          <c:idx val="1"/>
          <c:order val="2"/>
          <c:spPr>
            <a:ln w="317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res!$Q$30:$Q$45</c:f>
              <c:numCache>
                <c:formatCode>0.00</c:formatCode>
                <c:ptCount val="16"/>
                <c:pt idx="0">
                  <c:v>32.726384904250914</c:v>
                </c:pt>
                <c:pt idx="1">
                  <c:v>32.726384904250914</c:v>
                </c:pt>
                <c:pt idx="2">
                  <c:v>28.531595830261679</c:v>
                </c:pt>
                <c:pt idx="3">
                  <c:v>22.427414821170032</c:v>
                </c:pt>
                <c:pt idx="4">
                  <c:v>17.29527062553905</c:v>
                </c:pt>
                <c:pt idx="5">
                  <c:v>13.08197889070652</c:v>
                </c:pt>
                <c:pt idx="6">
                  <c:v>9.6918067504893664</c:v>
                </c:pt>
                <c:pt idx="7">
                  <c:v>7.0119572514839126</c:v>
                </c:pt>
                <c:pt idx="8">
                  <c:v>4.9288959337165625</c:v>
                </c:pt>
                <c:pt idx="9">
                  <c:v>3.3376121923924993</c:v>
                </c:pt>
                <c:pt idx="10">
                  <c:v>2.1460463185137355</c:v>
                </c:pt>
                <c:pt idx="11">
                  <c:v>1.2765611073284515</c:v>
                </c:pt>
                <c:pt idx="12">
                  <c:v>0.6659221695057318</c:v>
                </c:pt>
                <c:pt idx="13">
                  <c:v>0.26514064362477324</c:v>
                </c:pt>
                <c:pt idx="14">
                  <c:v>4.2285539518978663E-2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5E-43C1-9EA8-835C5461FDDF}"/>
            </c:ext>
          </c:extLst>
        </c:ser>
        <c:ser>
          <c:idx val="0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res!$O$30:$O$45</c:f>
              <c:numCache>
                <c:formatCode>0.00</c:formatCode>
                <c:ptCount val="16"/>
                <c:pt idx="0">
                  <c:v>20.825881302705127</c:v>
                </c:pt>
                <c:pt idx="1">
                  <c:v>20.825881302705127</c:v>
                </c:pt>
                <c:pt idx="2">
                  <c:v>18.156470073802886</c:v>
                </c:pt>
                <c:pt idx="3">
                  <c:v>14.271991249835475</c:v>
                </c:pt>
                <c:pt idx="4">
                  <c:v>11.006081307161214</c:v>
                </c:pt>
                <c:pt idx="5">
                  <c:v>8.3248956577223314</c:v>
                </c:pt>
                <c:pt idx="6">
                  <c:v>6.1675133866750507</c:v>
                </c:pt>
                <c:pt idx="7">
                  <c:v>4.4621546145806716</c:v>
                </c:pt>
                <c:pt idx="8">
                  <c:v>3.1365701396378127</c:v>
                </c:pt>
                <c:pt idx="9">
                  <c:v>2.1239350315224996</c:v>
                </c:pt>
                <c:pt idx="10">
                  <c:v>1.3656658390541954</c:v>
                </c:pt>
                <c:pt idx="11">
                  <c:v>0.81235706829992371</c:v>
                </c:pt>
                <c:pt idx="12">
                  <c:v>0.42376865332182934</c:v>
                </c:pt>
                <c:pt idx="13">
                  <c:v>0.16872586412485571</c:v>
                </c:pt>
                <c:pt idx="14">
                  <c:v>2.690897969389551E-2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5E-43C1-9EA8-835C5461F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60512"/>
        <c:axId val="876967400"/>
      </c:scatterChart>
      <c:valAx>
        <c:axId val="87696051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876967400"/>
        <c:crosses val="autoZero"/>
        <c:crossBetween val="midCat"/>
      </c:valAx>
      <c:valAx>
        <c:axId val="876967400"/>
        <c:scaling>
          <c:orientation val="minMax"/>
          <c:min val="0.36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8769605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Движение фронта вытеснения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res!$N$30:$N$45</c:f>
              <c:numCache>
                <c:formatCode>0.00</c:formatCode>
                <c:ptCount val="16"/>
                <c:pt idx="0">
                  <c:v>15.024385796951554</c:v>
                </c:pt>
                <c:pt idx="1">
                  <c:v>15.024385796951554</c:v>
                </c:pt>
                <c:pt idx="2">
                  <c:v>13.098596267529226</c:v>
                </c:pt>
                <c:pt idx="3">
                  <c:v>10.296222258809879</c:v>
                </c:pt>
                <c:pt idx="4">
                  <c:v>7.9401015144520182</c:v>
                </c:pt>
                <c:pt idx="5">
                  <c:v>6.0058175816425381</c:v>
                </c:pt>
                <c:pt idx="6">
                  <c:v>4.449420371815572</c:v>
                </c:pt>
                <c:pt idx="7">
                  <c:v>3.2191258290903417</c:v>
                </c:pt>
                <c:pt idx="8">
                  <c:v>2.2628113150244218</c:v>
                </c:pt>
                <c:pt idx="9">
                  <c:v>1.5322674155983744</c:v>
                </c:pt>
                <c:pt idx="10">
                  <c:v>0.98523035531766956</c:v>
                </c:pt>
                <c:pt idx="11">
                  <c:v>0.58605759927351631</c:v>
                </c:pt>
                <c:pt idx="12">
                  <c:v>0.30571881418217683</c:v>
                </c:pt>
                <c:pt idx="13">
                  <c:v>0.1217236591186459</c:v>
                </c:pt>
                <c:pt idx="14">
                  <c:v>1.9412906779167474E-2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F4-4FCB-BCF9-811815CFCA13}"/>
            </c:ext>
          </c:extLst>
        </c:ser>
        <c:ser>
          <c:idx val="3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res!$P$30:$P$45</c:f>
              <c:numCache>
                <c:formatCode>0.00</c:formatCode>
                <c:ptCount val="16"/>
                <c:pt idx="0">
                  <c:v>26.776133103478017</c:v>
                </c:pt>
                <c:pt idx="1">
                  <c:v>26.776133103478017</c:v>
                </c:pt>
                <c:pt idx="2">
                  <c:v>23.344032952032286</c:v>
                </c:pt>
                <c:pt idx="3">
                  <c:v>18.349703035502753</c:v>
                </c:pt>
                <c:pt idx="4">
                  <c:v>14.150675966350132</c:v>
                </c:pt>
                <c:pt idx="5">
                  <c:v>10.703437274214425</c:v>
                </c:pt>
                <c:pt idx="6">
                  <c:v>7.9296600685822085</c:v>
                </c:pt>
                <c:pt idx="7">
                  <c:v>5.7370559330322921</c:v>
                </c:pt>
                <c:pt idx="8">
                  <c:v>4.0327330366771879</c:v>
                </c:pt>
                <c:pt idx="9">
                  <c:v>2.730773611957499</c:v>
                </c:pt>
                <c:pt idx="10">
                  <c:v>1.7558560787839657</c:v>
                </c:pt>
                <c:pt idx="11">
                  <c:v>1.0444590878141875</c:v>
                </c:pt>
                <c:pt idx="12">
                  <c:v>0.54484541141378051</c:v>
                </c:pt>
                <c:pt idx="13">
                  <c:v>0.21693325387481446</c:v>
                </c:pt>
                <c:pt idx="14">
                  <c:v>3.4597259606437086E-2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F4-4FCB-BCF9-811815CFCA13}"/>
            </c:ext>
          </c:extLst>
        </c:ser>
        <c:ser>
          <c:idx val="1"/>
          <c:order val="2"/>
          <c:spPr>
            <a:ln w="3175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res!$Q$30:$Q$45</c:f>
              <c:numCache>
                <c:formatCode>0.00</c:formatCode>
                <c:ptCount val="16"/>
                <c:pt idx="0">
                  <c:v>32.726384904250914</c:v>
                </c:pt>
                <c:pt idx="1">
                  <c:v>32.726384904250914</c:v>
                </c:pt>
                <c:pt idx="2">
                  <c:v>28.531595830261679</c:v>
                </c:pt>
                <c:pt idx="3">
                  <c:v>22.427414821170032</c:v>
                </c:pt>
                <c:pt idx="4">
                  <c:v>17.29527062553905</c:v>
                </c:pt>
                <c:pt idx="5">
                  <c:v>13.08197889070652</c:v>
                </c:pt>
                <c:pt idx="6">
                  <c:v>9.6918067504893664</c:v>
                </c:pt>
                <c:pt idx="7">
                  <c:v>7.0119572514839126</c:v>
                </c:pt>
                <c:pt idx="8">
                  <c:v>4.9288959337165625</c:v>
                </c:pt>
                <c:pt idx="9">
                  <c:v>3.3376121923924993</c:v>
                </c:pt>
                <c:pt idx="10">
                  <c:v>2.1460463185137355</c:v>
                </c:pt>
                <c:pt idx="11">
                  <c:v>1.2765611073284515</c:v>
                </c:pt>
                <c:pt idx="12">
                  <c:v>0.6659221695057318</c:v>
                </c:pt>
                <c:pt idx="13">
                  <c:v>0.26514064362477324</c:v>
                </c:pt>
                <c:pt idx="14">
                  <c:v>4.2285539518978663E-2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F4-4FCB-BCF9-811815CFCA13}"/>
            </c:ext>
          </c:extLst>
        </c:ser>
        <c:ser>
          <c:idx val="0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res!$O$30:$O$45</c:f>
              <c:numCache>
                <c:formatCode>0.00</c:formatCode>
                <c:ptCount val="16"/>
                <c:pt idx="0">
                  <c:v>20.825881302705127</c:v>
                </c:pt>
                <c:pt idx="1">
                  <c:v>20.825881302705127</c:v>
                </c:pt>
                <c:pt idx="2">
                  <c:v>18.156470073802886</c:v>
                </c:pt>
                <c:pt idx="3">
                  <c:v>14.271991249835475</c:v>
                </c:pt>
                <c:pt idx="4">
                  <c:v>11.006081307161214</c:v>
                </c:pt>
                <c:pt idx="5">
                  <c:v>8.3248956577223314</c:v>
                </c:pt>
                <c:pt idx="6">
                  <c:v>6.1675133866750507</c:v>
                </c:pt>
                <c:pt idx="7">
                  <c:v>4.4621546145806716</c:v>
                </c:pt>
                <c:pt idx="8">
                  <c:v>3.1365701396378127</c:v>
                </c:pt>
                <c:pt idx="9">
                  <c:v>2.1239350315224996</c:v>
                </c:pt>
                <c:pt idx="10">
                  <c:v>1.3656658390541954</c:v>
                </c:pt>
                <c:pt idx="11">
                  <c:v>0.81235706829992371</c:v>
                </c:pt>
                <c:pt idx="12">
                  <c:v>0.42376865332182934</c:v>
                </c:pt>
                <c:pt idx="13">
                  <c:v>0.16872586412485571</c:v>
                </c:pt>
                <c:pt idx="14">
                  <c:v>2.690897969389551E-2</c:v>
                </c:pt>
                <c:pt idx="15">
                  <c:v>0</c:v>
                </c:pt>
              </c:numCache>
            </c:numRef>
          </c:xVal>
          <c:yVal>
            <c:numRef>
              <c:f>res!$L$30:$L$45</c:f>
              <c:numCache>
                <c:formatCode>General</c:formatCode>
                <c:ptCount val="16"/>
                <c:pt idx="0">
                  <c:v>0.36299999999999999</c:v>
                </c:pt>
                <c:pt idx="1">
                  <c:v>0.66390000000000005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F4-4FCB-BCF9-811815CFC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60512"/>
        <c:axId val="876967400"/>
      </c:scatterChart>
      <c:valAx>
        <c:axId val="87696051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876967400"/>
        <c:crosses val="autoZero"/>
        <c:crossBetween val="midCat"/>
      </c:valAx>
      <c:valAx>
        <c:axId val="876967400"/>
        <c:scaling>
          <c:orientation val="minMax"/>
          <c:min val="0.36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8769605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latin typeface="Segoe Pro Cond" panose="020B05060405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Sheet2!$C$15:$C$53</c:f>
              <c:numCache>
                <c:formatCode>General</c:formatCode>
                <c:ptCount val="39"/>
                <c:pt idx="0">
                  <c:v>10.6342</c:v>
                </c:pt>
                <c:pt idx="1">
                  <c:v>9.08</c:v>
                </c:pt>
                <c:pt idx="2">
                  <c:v>7.8242000000000003</c:v>
                </c:pt>
                <c:pt idx="3">
                  <c:v>6.7953999999999999</c:v>
                </c:pt>
                <c:pt idx="4">
                  <c:v>5.9424999999999999</c:v>
                </c:pt>
                <c:pt idx="5">
                  <c:v>5.2279999999999998</c:v>
                </c:pt>
                <c:pt idx="6">
                  <c:v>4.6238999999999999</c:v>
                </c:pt>
                <c:pt idx="7">
                  <c:v>4.1090999999999998</c:v>
                </c:pt>
                <c:pt idx="8">
                  <c:v>3.6671999999999998</c:v>
                </c:pt>
                <c:pt idx="9">
                  <c:v>3.2854999999999999</c:v>
                </c:pt>
                <c:pt idx="10">
                  <c:v>2.9538000000000002</c:v>
                </c:pt>
                <c:pt idx="11">
                  <c:v>2.6640000000000001</c:v>
                </c:pt>
                <c:pt idx="12">
                  <c:v>2.4098000000000002</c:v>
                </c:pt>
                <c:pt idx="13">
                  <c:v>2.1857000000000002</c:v>
                </c:pt>
                <c:pt idx="14">
                  <c:v>1.9873000000000001</c:v>
                </c:pt>
                <c:pt idx="15">
                  <c:v>1.8111999999999999</c:v>
                </c:pt>
                <c:pt idx="16">
                  <c:v>1.6543000000000001</c:v>
                </c:pt>
                <c:pt idx="17">
                  <c:v>1.5141</c:v>
                </c:pt>
                <c:pt idx="18">
                  <c:v>1.3884000000000001</c:v>
                </c:pt>
                <c:pt idx="19">
                  <c:v>1.2755000000000001</c:v>
                </c:pt>
                <c:pt idx="20">
                  <c:v>1.1737</c:v>
                </c:pt>
                <c:pt idx="21">
                  <c:v>1.0819000000000001</c:v>
                </c:pt>
                <c:pt idx="22">
                  <c:v>0.99880000000000002</c:v>
                </c:pt>
                <c:pt idx="23">
                  <c:v>0.92359999999999998</c:v>
                </c:pt>
                <c:pt idx="24">
                  <c:v>0.85519999999999996</c:v>
                </c:pt>
                <c:pt idx="25">
                  <c:v>0.79300000000000004</c:v>
                </c:pt>
                <c:pt idx="26">
                  <c:v>0.73640000000000005</c:v>
                </c:pt>
                <c:pt idx="27">
                  <c:v>0.68479999999999996</c:v>
                </c:pt>
                <c:pt idx="28">
                  <c:v>0.63759999999999994</c:v>
                </c:pt>
                <c:pt idx="29">
                  <c:v>0.59450000000000003</c:v>
                </c:pt>
                <c:pt idx="30">
                  <c:v>0.55500000000000005</c:v>
                </c:pt>
                <c:pt idx="31">
                  <c:v>0.51880000000000004</c:v>
                </c:pt>
                <c:pt idx="32">
                  <c:v>0.48559999999999998</c:v>
                </c:pt>
                <c:pt idx="33">
                  <c:v>0.45519999999999999</c:v>
                </c:pt>
                <c:pt idx="34">
                  <c:v>0.42720000000000002</c:v>
                </c:pt>
                <c:pt idx="35">
                  <c:v>0.40139999999999998</c:v>
                </c:pt>
                <c:pt idx="36">
                  <c:v>0.37769999999999998</c:v>
                </c:pt>
                <c:pt idx="37">
                  <c:v>0.35589999999999999</c:v>
                </c:pt>
                <c:pt idx="38">
                  <c:v>0.33589999999999998</c:v>
                </c:pt>
              </c:numCache>
            </c:numRef>
          </c:xVal>
          <c:yVal>
            <c:numRef>
              <c:f>Sheet2!$B$15:$B$53</c:f>
              <c:numCache>
                <c:formatCode>General</c:formatCode>
                <c:ptCount val="39"/>
                <c:pt idx="0">
                  <c:v>1.5392999999999999</c:v>
                </c:pt>
                <c:pt idx="1">
                  <c:v>1.5653999999999999</c:v>
                </c:pt>
                <c:pt idx="2">
                  <c:v>1.5923</c:v>
                </c:pt>
                <c:pt idx="3">
                  <c:v>1.6201000000000001</c:v>
                </c:pt>
                <c:pt idx="4">
                  <c:v>1.6487000000000001</c:v>
                </c:pt>
                <c:pt idx="5">
                  <c:v>1.6781999999999999</c:v>
                </c:pt>
                <c:pt idx="6">
                  <c:v>1.7085999999999999</c:v>
                </c:pt>
                <c:pt idx="7">
                  <c:v>1.7399</c:v>
                </c:pt>
                <c:pt idx="8">
                  <c:v>1.7722</c:v>
                </c:pt>
                <c:pt idx="9">
                  <c:v>1.8053999999999999</c:v>
                </c:pt>
                <c:pt idx="10">
                  <c:v>1.8396999999999999</c:v>
                </c:pt>
                <c:pt idx="11">
                  <c:v>1.875</c:v>
                </c:pt>
                <c:pt idx="12">
                  <c:v>1.9113</c:v>
                </c:pt>
                <c:pt idx="13">
                  <c:v>1.9487000000000001</c:v>
                </c:pt>
                <c:pt idx="14">
                  <c:v>1.9873000000000001</c:v>
                </c:pt>
                <c:pt idx="15">
                  <c:v>2.0268999999999999</c:v>
                </c:pt>
                <c:pt idx="16">
                  <c:v>2.0676000000000001</c:v>
                </c:pt>
                <c:pt idx="17">
                  <c:v>2.1095999999999999</c:v>
                </c:pt>
                <c:pt idx="18">
                  <c:v>2.1526000000000001</c:v>
                </c:pt>
                <c:pt idx="19">
                  <c:v>2.1968999999999999</c:v>
                </c:pt>
                <c:pt idx="20">
                  <c:v>2.2423999999999999</c:v>
                </c:pt>
                <c:pt idx="21">
                  <c:v>2.2890999999999999</c:v>
                </c:pt>
                <c:pt idx="22">
                  <c:v>2.3371</c:v>
                </c:pt>
                <c:pt idx="23">
                  <c:v>2.3862999999999999</c:v>
                </c:pt>
                <c:pt idx="24">
                  <c:v>2.4367000000000001</c:v>
                </c:pt>
                <c:pt idx="25">
                  <c:v>2.4883999999999999</c:v>
                </c:pt>
                <c:pt idx="26">
                  <c:v>2.5413000000000001</c:v>
                </c:pt>
                <c:pt idx="27">
                  <c:v>2.5954000000000002</c:v>
                </c:pt>
                <c:pt idx="28">
                  <c:v>2.6507999999999998</c:v>
                </c:pt>
                <c:pt idx="29">
                  <c:v>2.7073</c:v>
                </c:pt>
                <c:pt idx="30">
                  <c:v>2.7650999999999999</c:v>
                </c:pt>
                <c:pt idx="31">
                  <c:v>2.8239999999999998</c:v>
                </c:pt>
                <c:pt idx="32">
                  <c:v>2.8839999999999999</c:v>
                </c:pt>
                <c:pt idx="33">
                  <c:v>2.9451000000000001</c:v>
                </c:pt>
                <c:pt idx="34">
                  <c:v>3.0072000000000001</c:v>
                </c:pt>
                <c:pt idx="35">
                  <c:v>3.0701999999999998</c:v>
                </c:pt>
                <c:pt idx="36">
                  <c:v>3.1341000000000001</c:v>
                </c:pt>
                <c:pt idx="37">
                  <c:v>3.1987999999999999</c:v>
                </c:pt>
                <c:pt idx="38">
                  <c:v>3.2642000000000002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E46-9DE5-E72A146CB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76736"/>
        <c:axId val="433311552"/>
      </c:scatterChart>
      <c:valAx>
        <c:axId val="44377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311552"/>
        <c:crosses val="autoZero"/>
        <c:crossBetween val="midCat"/>
      </c:valAx>
      <c:valAx>
        <c:axId val="4333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77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Sheet1!$B$4:$B$52</c:f>
              <c:numCache>
                <c:formatCode>General</c:formatCode>
                <c:ptCount val="49"/>
                <c:pt idx="0">
                  <c:v>0</c:v>
                </c:pt>
                <c:pt idx="1">
                  <c:v>16.399999999999999</c:v>
                </c:pt>
                <c:pt idx="2">
                  <c:v>33.799999999999997</c:v>
                </c:pt>
                <c:pt idx="3">
                  <c:v>52.3</c:v>
                </c:pt>
                <c:pt idx="4">
                  <c:v>71.7</c:v>
                </c:pt>
                <c:pt idx="5">
                  <c:v>92.1</c:v>
                </c:pt>
                <c:pt idx="6">
                  <c:v>113.6</c:v>
                </c:pt>
                <c:pt idx="7">
                  <c:v>136</c:v>
                </c:pt>
                <c:pt idx="8">
                  <c:v>159.5</c:v>
                </c:pt>
                <c:pt idx="9">
                  <c:v>184</c:v>
                </c:pt>
                <c:pt idx="10">
                  <c:v>209.4</c:v>
                </c:pt>
                <c:pt idx="11">
                  <c:v>224.8</c:v>
                </c:pt>
                <c:pt idx="12">
                  <c:v>241.2</c:v>
                </c:pt>
                <c:pt idx="13">
                  <c:v>258.60000000000002</c:v>
                </c:pt>
                <c:pt idx="14">
                  <c:v>277.10000000000002</c:v>
                </c:pt>
                <c:pt idx="15">
                  <c:v>296.89999999999998</c:v>
                </c:pt>
                <c:pt idx="16">
                  <c:v>317.89999999999998</c:v>
                </c:pt>
                <c:pt idx="17">
                  <c:v>340.4</c:v>
                </c:pt>
                <c:pt idx="18">
                  <c:v>364.3</c:v>
                </c:pt>
                <c:pt idx="19">
                  <c:v>389.9</c:v>
                </c:pt>
                <c:pt idx="20">
                  <c:v>417.3</c:v>
                </c:pt>
                <c:pt idx="21">
                  <c:v>446.6</c:v>
                </c:pt>
                <c:pt idx="22">
                  <c:v>478.1</c:v>
                </c:pt>
                <c:pt idx="23">
                  <c:v>511.8</c:v>
                </c:pt>
                <c:pt idx="24">
                  <c:v>548.1</c:v>
                </c:pt>
                <c:pt idx="25">
                  <c:v>587.20000000000005</c:v>
                </c:pt>
                <c:pt idx="26">
                  <c:v>629.29999999999995</c:v>
                </c:pt>
                <c:pt idx="27">
                  <c:v>674.9</c:v>
                </c:pt>
                <c:pt idx="28">
                  <c:v>724.2</c:v>
                </c:pt>
                <c:pt idx="29">
                  <c:v>777.7</c:v>
                </c:pt>
                <c:pt idx="30">
                  <c:v>835.9</c:v>
                </c:pt>
                <c:pt idx="31">
                  <c:v>899.4</c:v>
                </c:pt>
                <c:pt idx="32">
                  <c:v>968.8</c:v>
                </c:pt>
                <c:pt idx="33">
                  <c:v>1044.9000000000001</c:v>
                </c:pt>
                <c:pt idx="34">
                  <c:v>1128.7</c:v>
                </c:pt>
                <c:pt idx="35">
                  <c:v>1221.2</c:v>
                </c:pt>
                <c:pt idx="36">
                  <c:v>1323.7</c:v>
                </c:pt>
                <c:pt idx="37">
                  <c:v>1437.8</c:v>
                </c:pt>
                <c:pt idx="38">
                  <c:v>1565.4</c:v>
                </c:pt>
                <c:pt idx="39">
                  <c:v>1708.7</c:v>
                </c:pt>
                <c:pt idx="40">
                  <c:v>1870.5</c:v>
                </c:pt>
                <c:pt idx="41">
                  <c:v>2054.4</c:v>
                </c:pt>
                <c:pt idx="42">
                  <c:v>2264.8000000000002</c:v>
                </c:pt>
                <c:pt idx="43">
                  <c:v>2507.3000000000002</c:v>
                </c:pt>
                <c:pt idx="44">
                  <c:v>2789</c:v>
                </c:pt>
                <c:pt idx="45">
                  <c:v>3119.4</c:v>
                </c:pt>
                <c:pt idx="46">
                  <c:v>3511</c:v>
                </c:pt>
                <c:pt idx="47">
                  <c:v>3981</c:v>
                </c:pt>
                <c:pt idx="48">
                  <c:v>4552.8</c:v>
                </c:pt>
              </c:numCache>
            </c:numRef>
          </c:xVal>
          <c:yVal>
            <c:numRef>
              <c:f>Sheet1!$C$4:$C$52</c:f>
              <c:numCache>
                <c:formatCode>General</c:formatCode>
                <c:ptCount val="49"/>
                <c:pt idx="0">
                  <c:v>338.1</c:v>
                </c:pt>
                <c:pt idx="1">
                  <c:v>318</c:v>
                </c:pt>
                <c:pt idx="2">
                  <c:v>300.14999999999998</c:v>
                </c:pt>
                <c:pt idx="3">
                  <c:v>284.2</c:v>
                </c:pt>
                <c:pt idx="4">
                  <c:v>269.87</c:v>
                </c:pt>
                <c:pt idx="5">
                  <c:v>256.89999999999998</c:v>
                </c:pt>
                <c:pt idx="6">
                  <c:v>245.13</c:v>
                </c:pt>
                <c:pt idx="7">
                  <c:v>234.39</c:v>
                </c:pt>
                <c:pt idx="8">
                  <c:v>224.55</c:v>
                </c:pt>
                <c:pt idx="9">
                  <c:v>215.5</c:v>
                </c:pt>
                <c:pt idx="10">
                  <c:v>21.59</c:v>
                </c:pt>
                <c:pt idx="11">
                  <c:v>20.43</c:v>
                </c:pt>
                <c:pt idx="12">
                  <c:v>19.309999999999999</c:v>
                </c:pt>
                <c:pt idx="13">
                  <c:v>18.23</c:v>
                </c:pt>
                <c:pt idx="14">
                  <c:v>17.18</c:v>
                </c:pt>
                <c:pt idx="15">
                  <c:v>16.18</c:v>
                </c:pt>
                <c:pt idx="16">
                  <c:v>15.22</c:v>
                </c:pt>
                <c:pt idx="17">
                  <c:v>14.29</c:v>
                </c:pt>
                <c:pt idx="18">
                  <c:v>13.4</c:v>
                </c:pt>
                <c:pt idx="19">
                  <c:v>12.54</c:v>
                </c:pt>
                <c:pt idx="20">
                  <c:v>11.72</c:v>
                </c:pt>
                <c:pt idx="21">
                  <c:v>10.94</c:v>
                </c:pt>
                <c:pt idx="22">
                  <c:v>10.19</c:v>
                </c:pt>
                <c:pt idx="23">
                  <c:v>9.4700000000000006</c:v>
                </c:pt>
                <c:pt idx="24">
                  <c:v>8.7899999999999991</c:v>
                </c:pt>
                <c:pt idx="25">
                  <c:v>8.14</c:v>
                </c:pt>
                <c:pt idx="26">
                  <c:v>7.52</c:v>
                </c:pt>
                <c:pt idx="27">
                  <c:v>6.93</c:v>
                </c:pt>
                <c:pt idx="28">
                  <c:v>6.37</c:v>
                </c:pt>
                <c:pt idx="29">
                  <c:v>5.84</c:v>
                </c:pt>
                <c:pt idx="30">
                  <c:v>5.34</c:v>
                </c:pt>
                <c:pt idx="31">
                  <c:v>4.87</c:v>
                </c:pt>
                <c:pt idx="32">
                  <c:v>4.43</c:v>
                </c:pt>
                <c:pt idx="33">
                  <c:v>4.01</c:v>
                </c:pt>
                <c:pt idx="34">
                  <c:v>3.62</c:v>
                </c:pt>
                <c:pt idx="35">
                  <c:v>3.26</c:v>
                </c:pt>
                <c:pt idx="36">
                  <c:v>2.92</c:v>
                </c:pt>
                <c:pt idx="37">
                  <c:v>2.6</c:v>
                </c:pt>
                <c:pt idx="38">
                  <c:v>2.31</c:v>
                </c:pt>
                <c:pt idx="39">
                  <c:v>2.0299999999999998</c:v>
                </c:pt>
                <c:pt idx="40">
                  <c:v>1.78</c:v>
                </c:pt>
                <c:pt idx="41">
                  <c:v>1.55</c:v>
                </c:pt>
                <c:pt idx="42">
                  <c:v>1.34</c:v>
                </c:pt>
                <c:pt idx="43">
                  <c:v>1.1499999999999999</c:v>
                </c:pt>
                <c:pt idx="44">
                  <c:v>0.98</c:v>
                </c:pt>
                <c:pt idx="45">
                  <c:v>0.83</c:v>
                </c:pt>
                <c:pt idx="46">
                  <c:v>0.69</c:v>
                </c:pt>
                <c:pt idx="47">
                  <c:v>0.56000000000000005</c:v>
                </c:pt>
                <c:pt idx="48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A64-8AE2-2296AE466B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Sheet1!$B$4:$B$52</c:f>
              <c:numCache>
                <c:formatCode>General</c:formatCode>
                <c:ptCount val="49"/>
                <c:pt idx="0">
                  <c:v>0</c:v>
                </c:pt>
                <c:pt idx="1">
                  <c:v>16.399999999999999</c:v>
                </c:pt>
                <c:pt idx="2">
                  <c:v>33.799999999999997</c:v>
                </c:pt>
                <c:pt idx="3">
                  <c:v>52.3</c:v>
                </c:pt>
                <c:pt idx="4">
                  <c:v>71.7</c:v>
                </c:pt>
                <c:pt idx="5">
                  <c:v>92.1</c:v>
                </c:pt>
                <c:pt idx="6">
                  <c:v>113.6</c:v>
                </c:pt>
                <c:pt idx="7">
                  <c:v>136</c:v>
                </c:pt>
                <c:pt idx="8">
                  <c:v>159.5</c:v>
                </c:pt>
                <c:pt idx="9">
                  <c:v>184</c:v>
                </c:pt>
                <c:pt idx="10">
                  <c:v>209.4</c:v>
                </c:pt>
                <c:pt idx="11">
                  <c:v>224.8</c:v>
                </c:pt>
                <c:pt idx="12">
                  <c:v>241.2</c:v>
                </c:pt>
                <c:pt idx="13">
                  <c:v>258.60000000000002</c:v>
                </c:pt>
                <c:pt idx="14">
                  <c:v>277.10000000000002</c:v>
                </c:pt>
                <c:pt idx="15">
                  <c:v>296.89999999999998</c:v>
                </c:pt>
                <c:pt idx="16">
                  <c:v>317.89999999999998</c:v>
                </c:pt>
                <c:pt idx="17">
                  <c:v>340.4</c:v>
                </c:pt>
                <c:pt idx="18">
                  <c:v>364.3</c:v>
                </c:pt>
                <c:pt idx="19">
                  <c:v>389.9</c:v>
                </c:pt>
                <c:pt idx="20">
                  <c:v>417.3</c:v>
                </c:pt>
                <c:pt idx="21">
                  <c:v>446.6</c:v>
                </c:pt>
                <c:pt idx="22">
                  <c:v>478.1</c:v>
                </c:pt>
                <c:pt idx="23">
                  <c:v>511.8</c:v>
                </c:pt>
                <c:pt idx="24">
                  <c:v>548.1</c:v>
                </c:pt>
                <c:pt idx="25">
                  <c:v>587.20000000000005</c:v>
                </c:pt>
                <c:pt idx="26">
                  <c:v>629.29999999999995</c:v>
                </c:pt>
                <c:pt idx="27">
                  <c:v>674.9</c:v>
                </c:pt>
                <c:pt idx="28">
                  <c:v>724.2</c:v>
                </c:pt>
                <c:pt idx="29">
                  <c:v>777.7</c:v>
                </c:pt>
                <c:pt idx="30">
                  <c:v>835.9</c:v>
                </c:pt>
                <c:pt idx="31">
                  <c:v>899.4</c:v>
                </c:pt>
                <c:pt idx="32">
                  <c:v>968.8</c:v>
                </c:pt>
                <c:pt idx="33">
                  <c:v>1044.9000000000001</c:v>
                </c:pt>
                <c:pt idx="34">
                  <c:v>1128.7</c:v>
                </c:pt>
                <c:pt idx="35">
                  <c:v>1221.2</c:v>
                </c:pt>
                <c:pt idx="36">
                  <c:v>1323.7</c:v>
                </c:pt>
                <c:pt idx="37">
                  <c:v>1437.8</c:v>
                </c:pt>
                <c:pt idx="38">
                  <c:v>1565.4</c:v>
                </c:pt>
                <c:pt idx="39">
                  <c:v>1708.7</c:v>
                </c:pt>
                <c:pt idx="40">
                  <c:v>1870.5</c:v>
                </c:pt>
                <c:pt idx="41">
                  <c:v>2054.4</c:v>
                </c:pt>
                <c:pt idx="42">
                  <c:v>2264.8000000000002</c:v>
                </c:pt>
                <c:pt idx="43">
                  <c:v>2507.3000000000002</c:v>
                </c:pt>
                <c:pt idx="44">
                  <c:v>2789</c:v>
                </c:pt>
                <c:pt idx="45">
                  <c:v>3119.4</c:v>
                </c:pt>
                <c:pt idx="46">
                  <c:v>3511</c:v>
                </c:pt>
                <c:pt idx="47">
                  <c:v>3981</c:v>
                </c:pt>
                <c:pt idx="48">
                  <c:v>4552.8</c:v>
                </c:pt>
              </c:numCache>
            </c:numRef>
          </c:xVal>
          <c:yVal>
            <c:numRef>
              <c:f>Sheet1!$E$4:$E$52</c:f>
              <c:numCache>
                <c:formatCode>General</c:formatCode>
                <c:ptCount val="49"/>
                <c:pt idx="0">
                  <c:v>338.1</c:v>
                </c:pt>
                <c:pt idx="1">
                  <c:v>318</c:v>
                </c:pt>
                <c:pt idx="2">
                  <c:v>300.14999999999998</c:v>
                </c:pt>
                <c:pt idx="3">
                  <c:v>284.2</c:v>
                </c:pt>
                <c:pt idx="4">
                  <c:v>269.87</c:v>
                </c:pt>
                <c:pt idx="5">
                  <c:v>256.89999999999998</c:v>
                </c:pt>
                <c:pt idx="6">
                  <c:v>245.13</c:v>
                </c:pt>
                <c:pt idx="7">
                  <c:v>234.39</c:v>
                </c:pt>
                <c:pt idx="8">
                  <c:v>224.55</c:v>
                </c:pt>
                <c:pt idx="9">
                  <c:v>215.5</c:v>
                </c:pt>
                <c:pt idx="10">
                  <c:v>207.15</c:v>
                </c:pt>
                <c:pt idx="11">
                  <c:v>211.39</c:v>
                </c:pt>
                <c:pt idx="12">
                  <c:v>215.75</c:v>
                </c:pt>
                <c:pt idx="13">
                  <c:v>220.25</c:v>
                </c:pt>
                <c:pt idx="14">
                  <c:v>224.86</c:v>
                </c:pt>
                <c:pt idx="15">
                  <c:v>229.6</c:v>
                </c:pt>
                <c:pt idx="16">
                  <c:v>234.47</c:v>
                </c:pt>
                <c:pt idx="17">
                  <c:v>239.45</c:v>
                </c:pt>
                <c:pt idx="18">
                  <c:v>244.55</c:v>
                </c:pt>
                <c:pt idx="19">
                  <c:v>249.77</c:v>
                </c:pt>
                <c:pt idx="20">
                  <c:v>255.1</c:v>
                </c:pt>
                <c:pt idx="21">
                  <c:v>260.54000000000002</c:v>
                </c:pt>
                <c:pt idx="22">
                  <c:v>266.08999999999997</c:v>
                </c:pt>
                <c:pt idx="23">
                  <c:v>271.75</c:v>
                </c:pt>
                <c:pt idx="24">
                  <c:v>277.51</c:v>
                </c:pt>
                <c:pt idx="25">
                  <c:v>283.37</c:v>
                </c:pt>
                <c:pt idx="26">
                  <c:v>289.33999999999997</c:v>
                </c:pt>
                <c:pt idx="27">
                  <c:v>295.39999999999998</c:v>
                </c:pt>
                <c:pt idx="28">
                  <c:v>301.55</c:v>
                </c:pt>
                <c:pt idx="29">
                  <c:v>307.79000000000002</c:v>
                </c:pt>
                <c:pt idx="30">
                  <c:v>314.12</c:v>
                </c:pt>
                <c:pt idx="31">
                  <c:v>320.54000000000002</c:v>
                </c:pt>
                <c:pt idx="32">
                  <c:v>327.04000000000002</c:v>
                </c:pt>
                <c:pt idx="33">
                  <c:v>333.62</c:v>
                </c:pt>
                <c:pt idx="34">
                  <c:v>340.27</c:v>
                </c:pt>
                <c:pt idx="35">
                  <c:v>346.99</c:v>
                </c:pt>
                <c:pt idx="36">
                  <c:v>353.78</c:v>
                </c:pt>
                <c:pt idx="37">
                  <c:v>360.64</c:v>
                </c:pt>
                <c:pt idx="38">
                  <c:v>367.56</c:v>
                </c:pt>
                <c:pt idx="39">
                  <c:v>374.54</c:v>
                </c:pt>
                <c:pt idx="40">
                  <c:v>381.57</c:v>
                </c:pt>
                <c:pt idx="41">
                  <c:v>388.65</c:v>
                </c:pt>
                <c:pt idx="42">
                  <c:v>395.77</c:v>
                </c:pt>
                <c:pt idx="43">
                  <c:v>402.94</c:v>
                </c:pt>
                <c:pt idx="44">
                  <c:v>410.15</c:v>
                </c:pt>
                <c:pt idx="45">
                  <c:v>417.39</c:v>
                </c:pt>
                <c:pt idx="46">
                  <c:v>424.67</c:v>
                </c:pt>
                <c:pt idx="47">
                  <c:v>431.97</c:v>
                </c:pt>
                <c:pt idx="48">
                  <c:v>439.29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17-4A64-8AE2-2296AE466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836440"/>
        <c:axId val="876810200"/>
      </c:scatterChart>
      <c:valAx>
        <c:axId val="876836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10200"/>
        <c:crosses val="autoZero"/>
        <c:crossBetween val="midCat"/>
      </c:valAx>
      <c:valAx>
        <c:axId val="87681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en-US" baseline="0"/>
                  <a:t> B/D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36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Sheet1!$B$4:$B$52</c:f>
              <c:numCache>
                <c:formatCode>General</c:formatCode>
                <c:ptCount val="49"/>
                <c:pt idx="0">
                  <c:v>0</c:v>
                </c:pt>
                <c:pt idx="1">
                  <c:v>16.399999999999999</c:v>
                </c:pt>
                <c:pt idx="2">
                  <c:v>33.799999999999997</c:v>
                </c:pt>
                <c:pt idx="3">
                  <c:v>52.3</c:v>
                </c:pt>
                <c:pt idx="4">
                  <c:v>71.7</c:v>
                </c:pt>
                <c:pt idx="5">
                  <c:v>92.1</c:v>
                </c:pt>
                <c:pt idx="6">
                  <c:v>113.6</c:v>
                </c:pt>
                <c:pt idx="7">
                  <c:v>136</c:v>
                </c:pt>
                <c:pt idx="8">
                  <c:v>159.5</c:v>
                </c:pt>
                <c:pt idx="9">
                  <c:v>184</c:v>
                </c:pt>
                <c:pt idx="10">
                  <c:v>209.4</c:v>
                </c:pt>
                <c:pt idx="11">
                  <c:v>224.8</c:v>
                </c:pt>
                <c:pt idx="12">
                  <c:v>241.2</c:v>
                </c:pt>
                <c:pt idx="13">
                  <c:v>258.60000000000002</c:v>
                </c:pt>
                <c:pt idx="14">
                  <c:v>277.10000000000002</c:v>
                </c:pt>
                <c:pt idx="15">
                  <c:v>296.89999999999998</c:v>
                </c:pt>
                <c:pt idx="16">
                  <c:v>317.89999999999998</c:v>
                </c:pt>
                <c:pt idx="17">
                  <c:v>340.4</c:v>
                </c:pt>
                <c:pt idx="18">
                  <c:v>364.3</c:v>
                </c:pt>
                <c:pt idx="19">
                  <c:v>389.9</c:v>
                </c:pt>
                <c:pt idx="20">
                  <c:v>417.3</c:v>
                </c:pt>
                <c:pt idx="21">
                  <c:v>446.6</c:v>
                </c:pt>
                <c:pt idx="22">
                  <c:v>478.1</c:v>
                </c:pt>
                <c:pt idx="23">
                  <c:v>511.8</c:v>
                </c:pt>
                <c:pt idx="24">
                  <c:v>548.1</c:v>
                </c:pt>
                <c:pt idx="25">
                  <c:v>587.20000000000005</c:v>
                </c:pt>
                <c:pt idx="26">
                  <c:v>629.29999999999995</c:v>
                </c:pt>
                <c:pt idx="27">
                  <c:v>674.9</c:v>
                </c:pt>
                <c:pt idx="28">
                  <c:v>724.2</c:v>
                </c:pt>
                <c:pt idx="29">
                  <c:v>777.7</c:v>
                </c:pt>
                <c:pt idx="30">
                  <c:v>835.9</c:v>
                </c:pt>
                <c:pt idx="31">
                  <c:v>899.4</c:v>
                </c:pt>
                <c:pt idx="32">
                  <c:v>968.8</c:v>
                </c:pt>
                <c:pt idx="33">
                  <c:v>1044.9000000000001</c:v>
                </c:pt>
                <c:pt idx="34">
                  <c:v>1128.7</c:v>
                </c:pt>
                <c:pt idx="35">
                  <c:v>1221.2</c:v>
                </c:pt>
                <c:pt idx="36">
                  <c:v>1323.7</c:v>
                </c:pt>
                <c:pt idx="37">
                  <c:v>1437.8</c:v>
                </c:pt>
                <c:pt idx="38">
                  <c:v>1565.4</c:v>
                </c:pt>
                <c:pt idx="39">
                  <c:v>1708.7</c:v>
                </c:pt>
                <c:pt idx="40">
                  <c:v>1870.5</c:v>
                </c:pt>
                <c:pt idx="41">
                  <c:v>2054.4</c:v>
                </c:pt>
                <c:pt idx="42">
                  <c:v>2264.8000000000002</c:v>
                </c:pt>
                <c:pt idx="43">
                  <c:v>2507.3000000000002</c:v>
                </c:pt>
                <c:pt idx="44">
                  <c:v>2789</c:v>
                </c:pt>
                <c:pt idx="45">
                  <c:v>3119.4</c:v>
                </c:pt>
                <c:pt idx="46">
                  <c:v>3511</c:v>
                </c:pt>
                <c:pt idx="47">
                  <c:v>3981</c:v>
                </c:pt>
                <c:pt idx="48">
                  <c:v>4552.8</c:v>
                </c:pt>
              </c:numCache>
            </c:numRef>
          </c:xVal>
          <c:yVal>
            <c:numRef>
              <c:f>Sheet1!$F$4:$F$52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0.89600000000000002</c:v>
                </c:pt>
                <c:pt idx="11">
                  <c:v>0.90300000000000002</c:v>
                </c:pt>
                <c:pt idx="12">
                  <c:v>0.91100000000000003</c:v>
                </c:pt>
                <c:pt idx="13">
                  <c:v>0.91700000000000004</c:v>
                </c:pt>
                <c:pt idx="14">
                  <c:v>0.92400000000000004</c:v>
                </c:pt>
                <c:pt idx="15">
                  <c:v>0.93</c:v>
                </c:pt>
                <c:pt idx="16">
                  <c:v>0.93500000000000005</c:v>
                </c:pt>
                <c:pt idx="17">
                  <c:v>0.94</c:v>
                </c:pt>
                <c:pt idx="18">
                  <c:v>0.94499999999999995</c:v>
                </c:pt>
                <c:pt idx="19">
                  <c:v>0.95</c:v>
                </c:pt>
                <c:pt idx="20">
                  <c:v>0.95399999999999996</c:v>
                </c:pt>
                <c:pt idx="21">
                  <c:v>0.95799999999999996</c:v>
                </c:pt>
                <c:pt idx="22">
                  <c:v>0.96199999999999997</c:v>
                </c:pt>
                <c:pt idx="23">
                  <c:v>0.96499999999999997</c:v>
                </c:pt>
                <c:pt idx="24">
                  <c:v>0.96799999999999997</c:v>
                </c:pt>
                <c:pt idx="25">
                  <c:v>0.97099999999999997</c:v>
                </c:pt>
                <c:pt idx="26">
                  <c:v>0.97399999999999998</c:v>
                </c:pt>
                <c:pt idx="27">
                  <c:v>0.97699999999999998</c:v>
                </c:pt>
                <c:pt idx="28">
                  <c:v>0.97899999999999998</c:v>
                </c:pt>
                <c:pt idx="29">
                  <c:v>0.98099999999999998</c:v>
                </c:pt>
                <c:pt idx="30">
                  <c:v>0.98299999999999998</c:v>
                </c:pt>
                <c:pt idx="31">
                  <c:v>0.98499999999999999</c:v>
                </c:pt>
                <c:pt idx="32">
                  <c:v>0.98599999999999999</c:v>
                </c:pt>
                <c:pt idx="33">
                  <c:v>0.98799999999999999</c:v>
                </c:pt>
                <c:pt idx="34">
                  <c:v>0.98899999999999999</c:v>
                </c:pt>
                <c:pt idx="35">
                  <c:v>0.99099999999999999</c:v>
                </c:pt>
                <c:pt idx="36">
                  <c:v>0.99199999999999999</c:v>
                </c:pt>
                <c:pt idx="37">
                  <c:v>0.99299999999999999</c:v>
                </c:pt>
                <c:pt idx="38">
                  <c:v>0.99399999999999999</c:v>
                </c:pt>
                <c:pt idx="39">
                  <c:v>0.995</c:v>
                </c:pt>
                <c:pt idx="40">
                  <c:v>0.995</c:v>
                </c:pt>
                <c:pt idx="41">
                  <c:v>0.996</c:v>
                </c:pt>
                <c:pt idx="42">
                  <c:v>0.997</c:v>
                </c:pt>
                <c:pt idx="43">
                  <c:v>0.997</c:v>
                </c:pt>
                <c:pt idx="44">
                  <c:v>0.998</c:v>
                </c:pt>
                <c:pt idx="45">
                  <c:v>0.998</c:v>
                </c:pt>
                <c:pt idx="46">
                  <c:v>0.998</c:v>
                </c:pt>
                <c:pt idx="47">
                  <c:v>0.999</c:v>
                </c:pt>
                <c:pt idx="48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A-4499-9668-61C2E592C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836440"/>
        <c:axId val="876810200"/>
      </c:scatterChart>
      <c:valAx>
        <c:axId val="876836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10200"/>
        <c:crosses val="autoZero"/>
        <c:crossBetween val="midCat"/>
      </c:valAx>
      <c:valAx>
        <c:axId val="876810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WCUT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36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Sheet1!$K$4:$K$52</c:f>
              <c:numCache>
                <c:formatCode>0.000</c:formatCode>
                <c:ptCount val="49"/>
                <c:pt idx="0">
                  <c:v>0</c:v>
                </c:pt>
                <c:pt idx="1">
                  <c:v>7.7755017393785833E-2</c:v>
                </c:pt>
                <c:pt idx="2">
                  <c:v>0.15549559291955647</c:v>
                </c:pt>
                <c:pt idx="3">
                  <c:v>0.23325061031334229</c:v>
                </c:pt>
                <c:pt idx="4">
                  <c:v>0.31099118583911295</c:v>
                </c:pt>
                <c:pt idx="5">
                  <c:v>0.38874620323289877</c:v>
                </c:pt>
                <c:pt idx="6">
                  <c:v>0.46650122062668459</c:v>
                </c:pt>
                <c:pt idx="7">
                  <c:v>0.54424179615245527</c:v>
                </c:pt>
                <c:pt idx="8">
                  <c:v>0.62199681354624115</c:v>
                </c:pt>
                <c:pt idx="9">
                  <c:v>0.69975183094002691</c:v>
                </c:pt>
                <c:pt idx="10">
                  <c:v>0.77749240646579754</c:v>
                </c:pt>
                <c:pt idx="11">
                  <c:v>0.78215712983470409</c:v>
                </c:pt>
                <c:pt idx="12">
                  <c:v>0.78685073693964103</c:v>
                </c:pt>
                <c:pt idx="13">
                  <c:v>0.79155878591259321</c:v>
                </c:pt>
                <c:pt idx="14">
                  <c:v>0.79629571862157555</c:v>
                </c:pt>
                <c:pt idx="15">
                  <c:v>0.80106153506658861</c:v>
                </c:pt>
                <c:pt idx="16">
                  <c:v>0.80582735151160145</c:v>
                </c:pt>
                <c:pt idx="17">
                  <c:v>0.81060760982462943</c:v>
                </c:pt>
                <c:pt idx="18">
                  <c:v>0.81538786813765751</c:v>
                </c:pt>
                <c:pt idx="19">
                  <c:v>0.82018256831870084</c:v>
                </c:pt>
                <c:pt idx="20">
                  <c:v>0.82497726849974407</c:v>
                </c:pt>
                <c:pt idx="21">
                  <c:v>0.82977196868078729</c:v>
                </c:pt>
                <c:pt idx="22">
                  <c:v>0.83456666886183051</c:v>
                </c:pt>
                <c:pt idx="23">
                  <c:v>0.83934692717485859</c:v>
                </c:pt>
                <c:pt idx="24">
                  <c:v>0.84412718548788668</c:v>
                </c:pt>
                <c:pt idx="25">
                  <c:v>0.84890744380091476</c:v>
                </c:pt>
                <c:pt idx="26">
                  <c:v>0.85365881837791247</c:v>
                </c:pt>
                <c:pt idx="27">
                  <c:v>0.85841019295491017</c:v>
                </c:pt>
                <c:pt idx="28">
                  <c:v>0.86313268379587738</c:v>
                </c:pt>
                <c:pt idx="29">
                  <c:v>0.86785517463684481</c:v>
                </c:pt>
                <c:pt idx="30">
                  <c:v>0.87254878174178163</c:v>
                </c:pt>
                <c:pt idx="31">
                  <c:v>0.87722794697870332</c:v>
                </c:pt>
                <c:pt idx="32">
                  <c:v>0.88189267034760987</c:v>
                </c:pt>
                <c:pt idx="33">
                  <c:v>0.88652850998048616</c:v>
                </c:pt>
                <c:pt idx="34">
                  <c:v>0.89113546587733183</c:v>
                </c:pt>
                <c:pt idx="35">
                  <c:v>0.89572797990616249</c:v>
                </c:pt>
                <c:pt idx="36">
                  <c:v>0.90029161019896264</c:v>
                </c:pt>
                <c:pt idx="37">
                  <c:v>0.90482635675573253</c:v>
                </c:pt>
                <c:pt idx="38">
                  <c:v>0.90933221957647203</c:v>
                </c:pt>
                <c:pt idx="39">
                  <c:v>0.91380919866118093</c:v>
                </c:pt>
                <c:pt idx="40">
                  <c:v>0.91825729400985967</c:v>
                </c:pt>
                <c:pt idx="41">
                  <c:v>0.92269094749052316</c:v>
                </c:pt>
                <c:pt idx="42">
                  <c:v>0.92706683349912589</c:v>
                </c:pt>
                <c:pt idx="43">
                  <c:v>0.93142827763971348</c:v>
                </c:pt>
                <c:pt idx="44">
                  <c:v>0.93576083804427068</c:v>
                </c:pt>
                <c:pt idx="45">
                  <c:v>0.94005007284478215</c:v>
                </c:pt>
                <c:pt idx="46">
                  <c:v>0.94431042390926345</c:v>
                </c:pt>
                <c:pt idx="47">
                  <c:v>0.94852744936969913</c:v>
                </c:pt>
                <c:pt idx="48">
                  <c:v>0.9527155910941042</c:v>
                </c:pt>
              </c:numCache>
            </c:numRef>
          </c:xVal>
          <c:yVal>
            <c:numRef>
              <c:f>Sheet1!$F$4:$F$52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0.89600000000000002</c:v>
                </c:pt>
                <c:pt idx="11">
                  <c:v>0.90300000000000002</c:v>
                </c:pt>
                <c:pt idx="12">
                  <c:v>0.91100000000000003</c:v>
                </c:pt>
                <c:pt idx="13">
                  <c:v>0.91700000000000004</c:v>
                </c:pt>
                <c:pt idx="14">
                  <c:v>0.92400000000000004</c:v>
                </c:pt>
                <c:pt idx="15">
                  <c:v>0.93</c:v>
                </c:pt>
                <c:pt idx="16">
                  <c:v>0.93500000000000005</c:v>
                </c:pt>
                <c:pt idx="17">
                  <c:v>0.94</c:v>
                </c:pt>
                <c:pt idx="18">
                  <c:v>0.94499999999999995</c:v>
                </c:pt>
                <c:pt idx="19">
                  <c:v>0.95</c:v>
                </c:pt>
                <c:pt idx="20">
                  <c:v>0.95399999999999996</c:v>
                </c:pt>
                <c:pt idx="21">
                  <c:v>0.95799999999999996</c:v>
                </c:pt>
                <c:pt idx="22">
                  <c:v>0.96199999999999997</c:v>
                </c:pt>
                <c:pt idx="23">
                  <c:v>0.96499999999999997</c:v>
                </c:pt>
                <c:pt idx="24">
                  <c:v>0.96799999999999997</c:v>
                </c:pt>
                <c:pt idx="25">
                  <c:v>0.97099999999999997</c:v>
                </c:pt>
                <c:pt idx="26">
                  <c:v>0.97399999999999998</c:v>
                </c:pt>
                <c:pt idx="27">
                  <c:v>0.97699999999999998</c:v>
                </c:pt>
                <c:pt idx="28">
                  <c:v>0.97899999999999998</c:v>
                </c:pt>
                <c:pt idx="29">
                  <c:v>0.98099999999999998</c:v>
                </c:pt>
                <c:pt idx="30">
                  <c:v>0.98299999999999998</c:v>
                </c:pt>
                <c:pt idx="31">
                  <c:v>0.98499999999999999</c:v>
                </c:pt>
                <c:pt idx="32">
                  <c:v>0.98599999999999999</c:v>
                </c:pt>
                <c:pt idx="33">
                  <c:v>0.98799999999999999</c:v>
                </c:pt>
                <c:pt idx="34">
                  <c:v>0.98899999999999999</c:v>
                </c:pt>
                <c:pt idx="35">
                  <c:v>0.99099999999999999</c:v>
                </c:pt>
                <c:pt idx="36">
                  <c:v>0.99199999999999999</c:v>
                </c:pt>
                <c:pt idx="37">
                  <c:v>0.99299999999999999</c:v>
                </c:pt>
                <c:pt idx="38">
                  <c:v>0.99399999999999999</c:v>
                </c:pt>
                <c:pt idx="39">
                  <c:v>0.995</c:v>
                </c:pt>
                <c:pt idx="40">
                  <c:v>0.995</c:v>
                </c:pt>
                <c:pt idx="41">
                  <c:v>0.996</c:v>
                </c:pt>
                <c:pt idx="42">
                  <c:v>0.997</c:v>
                </c:pt>
                <c:pt idx="43">
                  <c:v>0.997</c:v>
                </c:pt>
                <c:pt idx="44">
                  <c:v>0.998</c:v>
                </c:pt>
                <c:pt idx="45">
                  <c:v>0.998</c:v>
                </c:pt>
                <c:pt idx="46">
                  <c:v>0.998</c:v>
                </c:pt>
                <c:pt idx="47">
                  <c:v>0.999</c:v>
                </c:pt>
                <c:pt idx="48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F-464A-BF02-D225CA038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836440"/>
        <c:axId val="876810200"/>
      </c:scatterChart>
      <c:valAx>
        <c:axId val="876836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Q/Qo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10200"/>
        <c:crosses val="autoZero"/>
        <c:crossBetween val="midCat"/>
      </c:valAx>
      <c:valAx>
        <c:axId val="876810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WCUT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836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137174</xdr:rowOff>
    </xdr:from>
    <xdr:to>
      <xdr:col>7</xdr:col>
      <xdr:colOff>435961</xdr:colOff>
      <xdr:row>30</xdr:row>
      <xdr:rowOff>56537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C07E2-2E5F-434F-B504-CD781EA98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447261</xdr:colOff>
      <xdr:row>57</xdr:row>
      <xdr:rowOff>12132</xdr:rowOff>
    </xdr:from>
    <xdr:to>
      <xdr:col>17</xdr:col>
      <xdr:colOff>217653</xdr:colOff>
      <xdr:row>76</xdr:row>
      <xdr:rowOff>122242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7A3D91-A6E1-4E5C-8373-323C8EBDB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506182</xdr:colOff>
      <xdr:row>3</xdr:row>
      <xdr:rowOff>162849</xdr:rowOff>
    </xdr:from>
    <xdr:to>
      <xdr:col>29</xdr:col>
      <xdr:colOff>324410</xdr:colOff>
      <xdr:row>23</xdr:row>
      <xdr:rowOff>65553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5C5757-9D30-44D0-9C8A-1718EF9FA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135269</xdr:colOff>
      <xdr:row>44</xdr:row>
      <xdr:rowOff>76040</xdr:rowOff>
    </xdr:from>
    <xdr:to>
      <xdr:col>39</xdr:col>
      <xdr:colOff>84845</xdr:colOff>
      <xdr:row>63</xdr:row>
      <xdr:rowOff>53630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C8EE42-CBF4-42D7-A8A9-31C1AFE8A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93566</xdr:colOff>
      <xdr:row>11</xdr:row>
      <xdr:rowOff>42583</xdr:rowOff>
    </xdr:from>
    <xdr:to>
      <xdr:col>43</xdr:col>
      <xdr:colOff>22412</xdr:colOff>
      <xdr:row>36</xdr:row>
      <xdr:rowOff>78441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8A114E-6A0E-4B8B-876C-9E5B64DC9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62</xdr:row>
      <xdr:rowOff>0</xdr:rowOff>
    </xdr:from>
    <xdr:to>
      <xdr:col>25</xdr:col>
      <xdr:colOff>368819</xdr:colOff>
      <xdr:row>81</xdr:row>
      <xdr:rowOff>20706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F79856-B33C-409E-A11A-FA3DC53C9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542926</xdr:colOff>
      <xdr:row>29</xdr:row>
      <xdr:rowOff>190086</xdr:rowOff>
    </xdr:from>
    <xdr:to>
      <xdr:col>20</xdr:col>
      <xdr:colOff>390526</xdr:colOff>
      <xdr:row>49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3864A4-32D7-426A-AA42-304A6DD6D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392205</xdr:colOff>
      <xdr:row>8</xdr:row>
      <xdr:rowOff>11206</xdr:rowOff>
    </xdr:from>
    <xdr:to>
      <xdr:col>20</xdr:col>
      <xdr:colOff>210433</xdr:colOff>
      <xdr:row>27</xdr:row>
      <xdr:rowOff>126822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1269440-2F5B-4F0B-BF8C-D2039A5AE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81169</xdr:colOff>
      <xdr:row>54</xdr:row>
      <xdr:rowOff>109330</xdr:rowOff>
    </xdr:from>
    <xdr:to>
      <xdr:col>29</xdr:col>
      <xdr:colOff>66365</xdr:colOff>
      <xdr:row>74</xdr:row>
      <xdr:rowOff>17881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BC745-5B42-4C2D-A8E5-7738561AE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18</xdr:col>
      <xdr:colOff>359019</xdr:colOff>
      <xdr:row>33</xdr:row>
      <xdr:rowOff>175846</xdr:rowOff>
    </xdr:from>
    <xdr:ext cx="807529" cy="27994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087805-AA02-4F80-95EF-B6F23EDA67C5}"/>
            </a:ext>
          </a:extLst>
        </xdr:cNvPr>
        <xdr:cNvSpPr txBox="1"/>
      </xdr:nvSpPr>
      <xdr:spPr>
        <a:xfrm>
          <a:off x="11305442" y="7187711"/>
          <a:ext cx="807529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>
              <a:latin typeface="Segoe UI" panose="020B0502040204020203" pitchFamily="34" charset="0"/>
              <a:cs typeface="Segoe UI" panose="020B0502040204020203" pitchFamily="34" charset="0"/>
            </a:rPr>
            <a:t>Swf=0.66</a:t>
          </a:r>
          <a:endParaRPr lang="ru-RU" sz="1100" b="1" i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oneCellAnchor>
    <xdr:from>
      <xdr:col>16</xdr:col>
      <xdr:colOff>482111</xdr:colOff>
      <xdr:row>31</xdr:row>
      <xdr:rowOff>101111</xdr:rowOff>
    </xdr:from>
    <xdr:ext cx="784638" cy="27994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47E31C-3F04-4D14-8376-C15C644193E1}"/>
            </a:ext>
          </a:extLst>
        </xdr:cNvPr>
        <xdr:cNvSpPr txBox="1"/>
      </xdr:nvSpPr>
      <xdr:spPr>
        <a:xfrm>
          <a:off x="10212265" y="6688015"/>
          <a:ext cx="784638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>
              <a:latin typeface="Segoe UI" panose="020B0502040204020203" pitchFamily="34" charset="0"/>
              <a:cs typeface="Segoe UI" panose="020B0502040204020203" pitchFamily="34" charset="0"/>
            </a:rPr>
            <a:t>fwf=0.89</a:t>
          </a:r>
          <a:endParaRPr lang="ru-RU" sz="1100" b="1" i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oneCellAnchor>
    <xdr:from>
      <xdr:col>23</xdr:col>
      <xdr:colOff>165653</xdr:colOff>
      <xdr:row>13</xdr:row>
      <xdr:rowOff>124239</xdr:rowOff>
    </xdr:from>
    <xdr:ext cx="1202380" cy="27994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5CEA7C3-9D85-4814-B993-22C7E260B214}"/>
            </a:ext>
          </a:extLst>
        </xdr:cNvPr>
        <xdr:cNvSpPr txBox="1"/>
      </xdr:nvSpPr>
      <xdr:spPr>
        <a:xfrm>
          <a:off x="14262653" y="2816087"/>
          <a:ext cx="120238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>
              <a:latin typeface="Segoe UI" panose="020B0502040204020203" pitchFamily="34" charset="0"/>
              <a:cs typeface="Segoe UI" panose="020B0502040204020203" pitchFamily="34" charset="0"/>
            </a:rPr>
            <a:t>dfwf/dSw=2.97</a:t>
          </a:r>
          <a:endParaRPr lang="ru-RU" sz="1100" b="1" i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0.67561</cdr:x>
      <cdr:y>0.13545</cdr:y>
    </cdr:from>
    <cdr:to>
      <cdr:x>0.84664</cdr:x>
      <cdr:y>0.20467</cdr:y>
    </cdr:to>
    <cdr:sp macro="" textlink="">
      <cdr:nvSpPr>
        <cdr:cNvPr id="2" name="TextBox 5">
          <a:extLst xmlns:a="http://schemas.openxmlformats.org/drawingml/2006/main">
            <a:ext uri="{FF2B5EF4-FFF2-40B4-BE49-F238E27FC236}">
              <a16:creationId xmlns:a16="http://schemas.microsoft.com/office/drawing/2014/main" id="{8F087805-AA02-4F80-95EF-B6F23EDA67C5}"/>
            </a:ext>
          </a:extLst>
        </cdr:cNvPr>
        <cdr:cNvSpPr txBox="1"/>
      </cdr:nvSpPr>
      <cdr:spPr>
        <a:xfrm xmlns:a="http://schemas.openxmlformats.org/drawingml/2006/main">
          <a:off x="3189909" y="547756"/>
          <a:ext cx="807529" cy="27994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i="1">
              <a:latin typeface="Segoe UI" panose="020B0502040204020203" pitchFamily="34" charset="0"/>
              <a:cs typeface="Segoe UI" panose="020B0502040204020203" pitchFamily="34" charset="0"/>
            </a:rPr>
            <a:t>Swf=0.66</a:t>
          </a:r>
          <a:endParaRPr lang="ru-RU" sz="1100" b="1" i="1"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483349</xdr:colOff>
      <xdr:row>7</xdr:row>
      <xdr:rowOff>199138</xdr:rowOff>
    </xdr:from>
    <xdr:to>
      <xdr:col>22</xdr:col>
      <xdr:colOff>342546</xdr:colOff>
      <xdr:row>25</xdr:row>
      <xdr:rowOff>62120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329CB-31B4-48DD-BC45-B35A7F44B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169207</xdr:colOff>
      <xdr:row>35</xdr:row>
      <xdr:rowOff>118220</xdr:rowOff>
    </xdr:from>
    <xdr:to>
      <xdr:col>20</xdr:col>
      <xdr:colOff>578222</xdr:colOff>
      <xdr:row>59</xdr:row>
      <xdr:rowOff>162485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66420-DCC7-42E1-A530-4EF9CFF92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64</xdr:row>
      <xdr:rowOff>0</xdr:rowOff>
    </xdr:from>
    <xdr:to>
      <xdr:col>20</xdr:col>
      <xdr:colOff>409015</xdr:colOff>
      <xdr:row>88</xdr:row>
      <xdr:rowOff>55471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706C81-F103-43B4-8A5E-62B7296B7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327164</xdr:colOff>
      <xdr:row>6</xdr:row>
      <xdr:rowOff>44726</xdr:rowOff>
    </xdr:from>
    <xdr:to>
      <xdr:col>12</xdr:col>
      <xdr:colOff>608772</xdr:colOff>
      <xdr:row>20</xdr:row>
      <xdr:rowOff>120926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628D4-3DFF-4370-8E2F-6C954ED9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228317</xdr:colOff>
      <xdr:row>1</xdr:row>
      <xdr:rowOff>131109</xdr:rowOff>
    </xdr:from>
    <xdr:to>
      <xdr:col>28</xdr:col>
      <xdr:colOff>214032</xdr:colOff>
      <xdr:row>24</xdr:row>
      <xdr:rowOff>121584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25719-57D1-4DBA-A7D4-CBA637ADA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100852</xdr:colOff>
      <xdr:row>26</xdr:row>
      <xdr:rowOff>11206</xdr:rowOff>
    </xdr:from>
    <xdr:to>
      <xdr:col>28</xdr:col>
      <xdr:colOff>86567</xdr:colOff>
      <xdr:row>49</xdr:row>
      <xdr:rowOff>1681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E1F66-6014-441D-8693-2B1CF41FC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423021</xdr:colOff>
      <xdr:row>43</xdr:row>
      <xdr:rowOff>96370</xdr:rowOff>
    </xdr:from>
    <xdr:to>
      <xdr:col>17</xdr:col>
      <xdr:colOff>408736</xdr:colOff>
      <xdr:row>66</xdr:row>
      <xdr:rowOff>86846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5E5A13-4FC0-4FB6-B38A-0A887F36D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91"/>
  <sheetViews>
    <sheetView topLeftCell="L1" zoomScale="115" zoomScaleNormal="115" workbookViewId="0">
      <selection activeCell="AE18" sqref="AE18"/>
    </sheetView>
  </sheetViews>
  <sheetFormatPr defaultRowHeight="16.5" x14ac:dyDescent="0.3"/>
  <cols>
    <col min="1" max="10" width="9.140625" style="1"/>
    <col min="11" max="11" width="9.140625" style="2"/>
    <col min="12" max="16384" width="9.140625" style="1"/>
  </cols>
  <sheetData>
    <row r="1" spans="2:25" x14ac:dyDescent="0.3">
      <c r="M1" s="11" t="s">
        <v>19</v>
      </c>
      <c r="Q1" s="11" t="s">
        <v>25</v>
      </c>
      <c r="R1" s="2">
        <f>SUM(U4:U52)</f>
        <v>9.6804071426406182</v>
      </c>
      <c r="X1" s="1" t="s">
        <v>20</v>
      </c>
      <c r="Y1" s="13">
        <f>F48</f>
        <v>0.66400000000000003</v>
      </c>
    </row>
    <row r="2" spans="2:25" x14ac:dyDescent="0.3">
      <c r="F2" s="11" t="s">
        <v>9</v>
      </c>
      <c r="G2" s="11" t="s">
        <v>10</v>
      </c>
      <c r="H2" s="11" t="s">
        <v>11</v>
      </c>
      <c r="I2" s="11" t="s">
        <v>12</v>
      </c>
      <c r="J2" s="11" t="s">
        <v>15</v>
      </c>
      <c r="K2" s="10" t="s">
        <v>14</v>
      </c>
      <c r="Q2" s="11" t="s">
        <v>26</v>
      </c>
      <c r="R2" s="20">
        <f>R1/S4</f>
        <v>3.2609064619699222</v>
      </c>
      <c r="X2" s="1" t="s">
        <v>21</v>
      </c>
      <c r="Y2" s="1">
        <v>49</v>
      </c>
    </row>
    <row r="3" spans="2:25" x14ac:dyDescent="0.3">
      <c r="B3" s="1" t="s">
        <v>0</v>
      </c>
      <c r="C3" s="1">
        <v>0.36299999999999999</v>
      </c>
      <c r="F3" s="1">
        <f>C3</f>
        <v>0.36299999999999999</v>
      </c>
      <c r="G3" s="2">
        <f>(F3-$F$3)/($F$47-$F$3)</f>
        <v>0</v>
      </c>
      <c r="H3" s="3">
        <f>$C$5*(1-G3)^$C$9</f>
        <v>1</v>
      </c>
      <c r="I3" s="3">
        <f>$C$6*G3^$C$10</f>
        <v>0</v>
      </c>
      <c r="J3" s="2">
        <f>G3^$C$10/(G3^$C$10+$C$12*(1-G3)^$C$9)</f>
        <v>0</v>
      </c>
      <c r="K3" s="7">
        <f t="shared" ref="K3:K46" si="0">(1/(1-$C$4-$C$3))*$C$12*($C$10*G3^($C$10-1)*(1-G3)^$C$9+$C$9*G3^$C$10*(1-G3)^($C$9-1))/((G3^$C$10+$C$12*(1-G3)^$C$9)^2)</f>
        <v>0</v>
      </c>
      <c r="L3" s="1">
        <f>0.5*K3*10</f>
        <v>0</v>
      </c>
      <c r="N3" s="11" t="s">
        <v>9</v>
      </c>
      <c r="O3" s="11" t="s">
        <v>10</v>
      </c>
      <c r="P3" s="11" t="s">
        <v>11</v>
      </c>
      <c r="Q3" s="11" t="s">
        <v>12</v>
      </c>
      <c r="R3" s="11" t="s">
        <v>18</v>
      </c>
      <c r="S3" s="10" t="s">
        <v>14</v>
      </c>
      <c r="T3" s="11" t="s">
        <v>24</v>
      </c>
      <c r="X3" s="1" t="s">
        <v>23</v>
      </c>
      <c r="Y3" s="2">
        <v>0.79500000000000004</v>
      </c>
    </row>
    <row r="4" spans="2:25" x14ac:dyDescent="0.3">
      <c r="B4" s="1" t="s">
        <v>1</v>
      </c>
      <c r="C4" s="1">
        <v>0.20499999999999999</v>
      </c>
      <c r="D4" s="1">
        <f>1-C4</f>
        <v>0.79500000000000004</v>
      </c>
      <c r="F4" s="1">
        <v>0.37</v>
      </c>
      <c r="G4" s="2">
        <f t="shared" ref="G4:G48" si="1">(F4-$F$3)/($F$47-$F$3)</f>
        <v>1.6203703703703717E-2</v>
      </c>
      <c r="H4" s="3">
        <f>$C$5*(1-G4)^$C$9</f>
        <v>0.95904120972942974</v>
      </c>
      <c r="I4" s="3">
        <f t="shared" ref="I4:I48" si="2">$C$6*G4^$C$10</f>
        <v>1.7055316117370534E-7</v>
      </c>
      <c r="J4" s="2">
        <f t="shared" ref="J4:J48" si="3">G4^$C$10/(G4^$C$10+$C$12*(1-G4)^$C$9)</f>
        <v>3.5567418538868864E-7</v>
      </c>
      <c r="K4" s="7">
        <f t="shared" si="0"/>
        <v>1.9115777016191725E-4</v>
      </c>
      <c r="L4" s="1">
        <f t="shared" ref="L4:L53" si="4">0.5*K4*10</f>
        <v>9.5578885080958625E-4</v>
      </c>
      <c r="M4" s="1">
        <v>1</v>
      </c>
      <c r="N4" s="2">
        <f>$Y$1</f>
        <v>0.66400000000000003</v>
      </c>
      <c r="O4" s="2">
        <f t="shared" ref="O4:O53" si="5">(N4-$F$3)/($F$47-$F$3)</f>
        <v>0.6967592592592593</v>
      </c>
      <c r="P4" s="3">
        <f>$C$5*(1-O4)^$C$9</f>
        <v>4.7138539765148299E-2</v>
      </c>
      <c r="Q4" s="3">
        <f>$C$6*O4^$C$10</f>
        <v>0.20340537647550549</v>
      </c>
      <c r="R4" s="2">
        <f>1/(P4/$C$7+Q4/$C$8)</f>
        <v>4.4057784252360079</v>
      </c>
      <c r="S4" s="7">
        <f t="shared" ref="S4:S51" si="6">(1/(1-$C$4-$C$3))*$C$12*($C$10*O4^($C$10-1)*(1-O4)^$C$9+$C$9*O4^$C$10*(1-O4)^($C$9-1))/((O4^$C$10+$C$12*(1-O4)^$C$9)^2)</f>
        <v>2.9686246004102363</v>
      </c>
      <c r="T4" s="2">
        <f>S4-S5</f>
        <v>0.17077026883433399</v>
      </c>
      <c r="U4" s="2">
        <f>0.5*(R4+R5)*T4</f>
        <v>0.74333309008415627</v>
      </c>
      <c r="X4" s="1" t="s">
        <v>22</v>
      </c>
      <c r="Y4" s="12">
        <f>(Y3-Y1)/Y2</f>
        <v>2.6734693877551023E-3</v>
      </c>
    </row>
    <row r="5" spans="2:25" x14ac:dyDescent="0.3">
      <c r="B5" s="1" t="s">
        <v>2</v>
      </c>
      <c r="C5" s="1">
        <v>1</v>
      </c>
      <c r="F5" s="1">
        <v>0.38</v>
      </c>
      <c r="G5" s="2">
        <f t="shared" si="1"/>
        <v>3.9351851851851881E-2</v>
      </c>
      <c r="H5" s="3">
        <f t="shared" ref="H5:H48" si="7">$C$5*(1-G5)^$C$9</f>
        <v>0.90232862670420855</v>
      </c>
      <c r="I5" s="3">
        <f t="shared" si="2"/>
        <v>4.6276984537658355E-6</v>
      </c>
      <c r="J5" s="2">
        <f t="shared" si="3"/>
        <v>1.0257129941148265E-5</v>
      </c>
      <c r="K5" s="7">
        <f t="shared" si="0"/>
        <v>2.3077506021667682E-3</v>
      </c>
      <c r="L5" s="1">
        <f t="shared" si="4"/>
        <v>1.1538753010833841E-2</v>
      </c>
      <c r="M5" s="1">
        <v>2</v>
      </c>
      <c r="N5" s="2">
        <f t="shared" ref="N5:N36" si="8">N4+$Y$4</f>
        <v>0.66667346938775518</v>
      </c>
      <c r="O5" s="2">
        <f t="shared" si="5"/>
        <v>0.70294784580498881</v>
      </c>
      <c r="P5" s="3">
        <f t="shared" ref="P5:P52" si="9">$C$5*(1-O5)^$C$9</f>
        <v>4.4714844813955934E-2</v>
      </c>
      <c r="Q5" s="3">
        <f t="shared" ref="Q5:Q53" si="10">$C$6*O5^$C$10</f>
        <v>0.2102076663862745</v>
      </c>
      <c r="R5" s="2">
        <f t="shared" ref="R5:R53" si="11">1/(P5/$C$7+Q5/$C$8)</f>
        <v>4.2998715120522144</v>
      </c>
      <c r="S5" s="7">
        <f t="shared" si="6"/>
        <v>2.7978543315759024</v>
      </c>
      <c r="T5" s="2">
        <f t="shared" ref="T5:T53" si="12">S5-S6</f>
        <v>0.16476032706339216</v>
      </c>
      <c r="U5" s="2">
        <f t="shared" ref="U5:U53" si="13">0.5*(R5+R6)*T5</f>
        <v>0.69983773383472814</v>
      </c>
    </row>
    <row r="6" spans="2:25" x14ac:dyDescent="0.3">
      <c r="B6" s="1" t="s">
        <v>3</v>
      </c>
      <c r="C6" s="1">
        <v>0.78</v>
      </c>
      <c r="F6" s="1">
        <v>0.39</v>
      </c>
      <c r="G6" s="2">
        <f t="shared" si="1"/>
        <v>6.2500000000000042E-2</v>
      </c>
      <c r="H6" s="3">
        <f t="shared" si="7"/>
        <v>0.84770836281841844</v>
      </c>
      <c r="I6" s="3">
        <f t="shared" si="2"/>
        <v>2.586832253327414E-5</v>
      </c>
      <c r="J6" s="2">
        <f t="shared" si="3"/>
        <v>6.1027459418402007E-5</v>
      </c>
      <c r="K6" s="7">
        <f t="shared" si="0"/>
        <v>8.7934448852964725E-3</v>
      </c>
      <c r="L6" s="1">
        <f t="shared" si="4"/>
        <v>4.3967224426482363E-2</v>
      </c>
      <c r="M6" s="1">
        <v>3</v>
      </c>
      <c r="N6" s="2">
        <f t="shared" si="8"/>
        <v>0.66934693877551033</v>
      </c>
      <c r="O6" s="2">
        <f t="shared" si="5"/>
        <v>0.70913643235071833</v>
      </c>
      <c r="P6" s="3">
        <f t="shared" si="9"/>
        <v>4.2368654903005322E-2</v>
      </c>
      <c r="Q6" s="3">
        <f t="shared" si="10"/>
        <v>0.21717481071771216</v>
      </c>
      <c r="R6" s="2">
        <f t="shared" si="11"/>
        <v>4.1953499567114756</v>
      </c>
      <c r="S6" s="7">
        <f t="shared" si="6"/>
        <v>2.6330940045125102</v>
      </c>
      <c r="T6" s="2">
        <f t="shared" si="12"/>
        <v>0.15857791593317661</v>
      </c>
      <c r="U6" s="2">
        <f t="shared" si="13"/>
        <v>0.65712247145512326</v>
      </c>
    </row>
    <row r="7" spans="2:25" x14ac:dyDescent="0.3">
      <c r="B7" s="1" t="s">
        <v>4</v>
      </c>
      <c r="C7" s="1">
        <v>2</v>
      </c>
      <c r="D7" s="1" t="s">
        <v>5</v>
      </c>
      <c r="F7" s="1">
        <v>0.4</v>
      </c>
      <c r="G7" s="2">
        <f t="shared" si="1"/>
        <v>8.5648148148148209E-2</v>
      </c>
      <c r="H7" s="3">
        <f t="shared" si="7"/>
        <v>0.79515203170798243</v>
      </c>
      <c r="I7" s="3">
        <f t="shared" si="2"/>
        <v>8.352288326873222E-5</v>
      </c>
      <c r="J7" s="2">
        <f>G7^$C$10/(G7^$C$10+$C$12*(1-G7)^$C$9)</f>
        <v>2.1003616192372324E-4</v>
      </c>
      <c r="K7" s="7">
        <f t="shared" si="0"/>
        <v>2.2473675000904639E-2</v>
      </c>
      <c r="L7" s="1">
        <f t="shared" si="4"/>
        <v>0.11236837500452319</v>
      </c>
      <c r="M7" s="1">
        <v>4</v>
      </c>
      <c r="N7" s="2">
        <f t="shared" si="8"/>
        <v>0.67202040816326547</v>
      </c>
      <c r="O7" s="2">
        <f t="shared" si="5"/>
        <v>0.71532501889644784</v>
      </c>
      <c r="P7" s="3">
        <f t="shared" si="9"/>
        <v>4.0099061591121817E-2</v>
      </c>
      <c r="Q7" s="3">
        <f t="shared" si="10"/>
        <v>0.22430931365537879</v>
      </c>
      <c r="R7" s="2">
        <f t="shared" si="11"/>
        <v>4.0923421546166772</v>
      </c>
      <c r="S7" s="7">
        <f t="shared" si="6"/>
        <v>2.4745160885793336</v>
      </c>
      <c r="T7" s="2">
        <f t="shared" si="12"/>
        <v>0.15228052803603509</v>
      </c>
      <c r="U7" s="2">
        <f t="shared" si="13"/>
        <v>0.61546477313904013</v>
      </c>
    </row>
    <row r="8" spans="2:25" x14ac:dyDescent="0.3">
      <c r="B8" s="1" t="s">
        <v>6</v>
      </c>
      <c r="C8" s="1">
        <v>1</v>
      </c>
      <c r="D8" s="1" t="s">
        <v>5</v>
      </c>
      <c r="F8" s="1">
        <v>0.41</v>
      </c>
      <c r="G8" s="2">
        <f t="shared" si="1"/>
        <v>0.10879629629629625</v>
      </c>
      <c r="H8" s="3">
        <f t="shared" si="7"/>
        <v>0.74463093684812021</v>
      </c>
      <c r="I8" s="3">
        <f t="shared" si="2"/>
        <v>2.0337571653610882E-4</v>
      </c>
      <c r="J8" s="2">
        <f t="shared" si="3"/>
        <v>5.4594745939711624E-4</v>
      </c>
      <c r="K8" s="7">
        <f t="shared" si="0"/>
        <v>4.681578379007538E-2</v>
      </c>
      <c r="L8" s="1">
        <f t="shared" si="4"/>
        <v>0.23407891895037691</v>
      </c>
      <c r="M8" s="1">
        <v>5</v>
      </c>
      <c r="N8" s="2">
        <f t="shared" si="8"/>
        <v>0.67469387755102062</v>
      </c>
      <c r="O8" s="2">
        <f t="shared" si="5"/>
        <v>0.72151360544217724</v>
      </c>
      <c r="P8" s="3">
        <f t="shared" si="9"/>
        <v>3.7905147890918131E-2</v>
      </c>
      <c r="Q8" s="3">
        <f t="shared" si="10"/>
        <v>0.23161369516933705</v>
      </c>
      <c r="R8" s="2">
        <f t="shared" si="11"/>
        <v>3.9909601700692332</v>
      </c>
      <c r="S8" s="7">
        <f t="shared" si="6"/>
        <v>2.3222355605432985</v>
      </c>
      <c r="T8" s="2">
        <f t="shared" si="12"/>
        <v>0.14591993261026515</v>
      </c>
      <c r="U8" s="2">
        <f t="shared" si="13"/>
        <v>0.57508948323711118</v>
      </c>
    </row>
    <row r="9" spans="2:25" x14ac:dyDescent="0.3">
      <c r="B9" s="1" t="s">
        <v>7</v>
      </c>
      <c r="C9" s="1">
        <v>2.56</v>
      </c>
      <c r="F9" s="1">
        <v>0.42</v>
      </c>
      <c r="G9" s="2">
        <f t="shared" si="1"/>
        <v>0.13194444444444442</v>
      </c>
      <c r="H9" s="3">
        <f t="shared" si="7"/>
        <v>0.69611606017764782</v>
      </c>
      <c r="I9" s="3">
        <f t="shared" si="2"/>
        <v>4.1682093901705702E-4</v>
      </c>
      <c r="J9" s="2">
        <f t="shared" si="3"/>
        <v>1.1961291834622397E-3</v>
      </c>
      <c r="K9" s="7">
        <f t="shared" si="0"/>
        <v>8.6125602272625792E-2</v>
      </c>
      <c r="L9" s="1">
        <f t="shared" si="4"/>
        <v>0.43062801136312895</v>
      </c>
      <c r="M9" s="1">
        <v>6</v>
      </c>
      <c r="N9" s="2">
        <f t="shared" si="8"/>
        <v>0.67736734693877576</v>
      </c>
      <c r="O9" s="2">
        <f t="shared" si="5"/>
        <v>0.72770219198790675</v>
      </c>
      <c r="P9" s="3">
        <f t="shared" si="9"/>
        <v>3.5785987999883785E-2</v>
      </c>
      <c r="Q9" s="3">
        <f t="shared" si="10"/>
        <v>0.23909049097579532</v>
      </c>
      <c r="R9" s="2">
        <f t="shared" si="11"/>
        <v>3.891300641729619</v>
      </c>
      <c r="S9" s="7">
        <f t="shared" si="6"/>
        <v>2.1763156279330333</v>
      </c>
      <c r="T9" s="2">
        <f t="shared" si="12"/>
        <v>0.13954228076011344</v>
      </c>
      <c r="U9" s="2">
        <f t="shared" si="13"/>
        <v>0.5361735176673339</v>
      </c>
    </row>
    <row r="10" spans="2:25" x14ac:dyDescent="0.3">
      <c r="B10" s="1" t="s">
        <v>8</v>
      </c>
      <c r="C10" s="1">
        <v>3.72</v>
      </c>
      <c r="F10" s="1">
        <v>0.43</v>
      </c>
      <c r="G10" s="2">
        <f t="shared" si="1"/>
        <v>0.15509259259259259</v>
      </c>
      <c r="H10" s="3">
        <f t="shared" si="7"/>
        <v>0.64957804999769475</v>
      </c>
      <c r="I10" s="3">
        <f t="shared" si="2"/>
        <v>7.6048968984417965E-4</v>
      </c>
      <c r="J10" s="2">
        <f t="shared" si="3"/>
        <v>2.3360185026581959E-3</v>
      </c>
      <c r="K10" s="7">
        <f t="shared" si="0"/>
        <v>0.14574419726406906</v>
      </c>
      <c r="L10" s="1">
        <f t="shared" si="4"/>
        <v>0.72872098632034532</v>
      </c>
      <c r="M10" s="1">
        <v>7</v>
      </c>
      <c r="N10" s="2">
        <f t="shared" si="8"/>
        <v>0.68004081632653091</v>
      </c>
      <c r="O10" s="2">
        <f t="shared" si="5"/>
        <v>0.73389077853363627</v>
      </c>
      <c r="P10" s="3">
        <f t="shared" si="9"/>
        <v>3.3740647016814479E-2</v>
      </c>
      <c r="Q10" s="3">
        <f t="shared" si="10"/>
        <v>0.24674225249917159</v>
      </c>
      <c r="R10" s="2">
        <f t="shared" si="11"/>
        <v>3.7934457268504906</v>
      </c>
      <c r="S10" s="7">
        <f t="shared" si="6"/>
        <v>2.0367733471729199</v>
      </c>
      <c r="T10" s="2">
        <f t="shared" si="12"/>
        <v>0.13318829068151494</v>
      </c>
      <c r="U10" s="2">
        <f t="shared" si="13"/>
        <v>0.49885073552128495</v>
      </c>
    </row>
    <row r="11" spans="2:25" x14ac:dyDescent="0.3">
      <c r="F11" s="1">
        <v>0.44</v>
      </c>
      <c r="G11" s="2">
        <f t="shared" si="1"/>
        <v>0.17824074074074076</v>
      </c>
      <c r="H11" s="3">
        <f t="shared" si="7"/>
        <v>0.60498720807781581</v>
      </c>
      <c r="I11" s="3">
        <f t="shared" si="2"/>
        <v>1.2759702896922127E-3</v>
      </c>
      <c r="J11" s="2">
        <f t="shared" si="3"/>
        <v>4.2004545468794802E-3</v>
      </c>
      <c r="K11" s="7">
        <f t="shared" si="0"/>
        <v>0.23224201568784594</v>
      </c>
      <c r="L11" s="1">
        <f t="shared" si="4"/>
        <v>1.1612100784392296</v>
      </c>
      <c r="M11" s="1">
        <v>8</v>
      </c>
      <c r="N11" s="2">
        <f t="shared" si="8"/>
        <v>0.68271428571428605</v>
      </c>
      <c r="O11" s="2">
        <f t="shared" si="5"/>
        <v>0.74007936507936578</v>
      </c>
      <c r="P11" s="3">
        <f t="shared" si="9"/>
        <v>3.1768180642428936E-2</v>
      </c>
      <c r="Q11" s="3">
        <f t="shared" si="10"/>
        <v>0.25457154683457395</v>
      </c>
      <c r="R11" s="2">
        <f t="shared" si="11"/>
        <v>3.6974640666261207</v>
      </c>
      <c r="S11" s="7">
        <f t="shared" si="6"/>
        <v>1.903585056491405</v>
      </c>
      <c r="T11" s="2">
        <f t="shared" si="12"/>
        <v>0.12689349490745849</v>
      </c>
      <c r="U11" s="2">
        <f t="shared" si="13"/>
        <v>0.46321682459894209</v>
      </c>
    </row>
    <row r="12" spans="2:25" x14ac:dyDescent="0.3">
      <c r="B12" s="1" t="s">
        <v>13</v>
      </c>
      <c r="C12" s="2">
        <f>(C5*C8)/(C6*C7)</f>
        <v>0.64102564102564097</v>
      </c>
      <c r="F12" s="1">
        <v>0.45</v>
      </c>
      <c r="G12" s="2">
        <f t="shared" si="1"/>
        <v>0.20138888888888892</v>
      </c>
      <c r="H12" s="3">
        <f t="shared" si="7"/>
        <v>0.56231347589427938</v>
      </c>
      <c r="I12" s="3">
        <f t="shared" si="2"/>
        <v>2.0095864061446729E-3</v>
      </c>
      <c r="J12" s="2">
        <f t="shared" si="3"/>
        <v>7.0968410906004122E-3</v>
      </c>
      <c r="K12" s="7">
        <f t="shared" si="0"/>
        <v>0.35358448570508172</v>
      </c>
      <c r="L12" s="1">
        <f t="shared" si="4"/>
        <v>1.7679224285254085</v>
      </c>
      <c r="M12" s="1">
        <v>9</v>
      </c>
      <c r="N12" s="2">
        <f t="shared" si="8"/>
        <v>0.6853877551020412</v>
      </c>
      <c r="O12" s="2">
        <f t="shared" si="5"/>
        <v>0.74626795162509529</v>
      </c>
      <c r="P12" s="3">
        <f t="shared" si="9"/>
        <v>2.9867634862901008E-2</v>
      </c>
      <c r="Q12" s="3">
        <f t="shared" si="10"/>
        <v>0.26258095671068554</v>
      </c>
      <c r="R12" s="2">
        <f t="shared" si="11"/>
        <v>3.603411757414491</v>
      </c>
      <c r="S12" s="7">
        <f t="shared" si="6"/>
        <v>1.7766915615839465</v>
      </c>
      <c r="T12" s="2">
        <f t="shared" si="12"/>
        <v>0.12068853341524677</v>
      </c>
      <c r="U12" s="2">
        <f t="shared" si="13"/>
        <v>0.42933407420070052</v>
      </c>
    </row>
    <row r="13" spans="2:25" x14ac:dyDescent="0.3">
      <c r="C13" s="2"/>
      <c r="F13" s="1">
        <v>0.46</v>
      </c>
      <c r="G13" s="2">
        <f t="shared" si="1"/>
        <v>0.22453703703703709</v>
      </c>
      <c r="H13" s="3">
        <f t="shared" si="7"/>
        <v>0.52152641991582493</v>
      </c>
      <c r="I13" s="3">
        <f t="shared" si="2"/>
        <v>3.0122146473175351E-3</v>
      </c>
      <c r="J13" s="2">
        <f t="shared" si="3"/>
        <v>1.1419618229505869E-2</v>
      </c>
      <c r="K13" s="7">
        <f t="shared" si="0"/>
        <v>0.51921683181070299</v>
      </c>
      <c r="L13" s="1">
        <f t="shared" si="4"/>
        <v>2.5960841590535151</v>
      </c>
      <c r="M13" s="1">
        <v>10</v>
      </c>
      <c r="N13" s="2">
        <f t="shared" si="8"/>
        <v>0.68806122448979634</v>
      </c>
      <c r="O13" s="2">
        <f t="shared" si="5"/>
        <v>0.75245653817082481</v>
      </c>
      <c r="P13" s="3">
        <f t="shared" si="9"/>
        <v>2.8038045614898973E-2</v>
      </c>
      <c r="Q13" s="3">
        <f t="shared" si="10"/>
        <v>0.27077308045304904</v>
      </c>
      <c r="R13" s="2">
        <f t="shared" si="11"/>
        <v>3.5113333149034083</v>
      </c>
      <c r="S13" s="7">
        <f t="shared" si="6"/>
        <v>1.6560030281686997</v>
      </c>
      <c r="T13" s="2">
        <f t="shared" si="12"/>
        <v>0.11459947839096651</v>
      </c>
      <c r="U13" s="2">
        <f t="shared" si="13"/>
        <v>0.39723593904445731</v>
      </c>
    </row>
    <row r="14" spans="2:25" x14ac:dyDescent="0.3">
      <c r="F14" s="1">
        <v>0.47</v>
      </c>
      <c r="G14" s="2">
        <f t="shared" si="1"/>
        <v>0.24768518518518512</v>
      </c>
      <c r="H14" s="3">
        <f t="shared" si="7"/>
        <v>0.48259521584120213</v>
      </c>
      <c r="I14" s="3">
        <f t="shared" si="2"/>
        <v>4.3391305572570297E-3</v>
      </c>
      <c r="J14" s="2">
        <f t="shared" si="3"/>
        <v>1.7664827273580503E-2</v>
      </c>
      <c r="K14" s="7">
        <f t="shared" si="0"/>
        <v>0.73997947446165258</v>
      </c>
      <c r="L14" s="1">
        <f t="shared" si="4"/>
        <v>3.6998973723082629</v>
      </c>
      <c r="M14" s="1">
        <v>11</v>
      </c>
      <c r="N14" s="2">
        <f t="shared" si="8"/>
        <v>0.69073469387755149</v>
      </c>
      <c r="O14" s="2">
        <f t="shared" si="5"/>
        <v>0.75864512471655432</v>
      </c>
      <c r="P14" s="3">
        <f t="shared" si="9"/>
        <v>2.6278438430571299E-2</v>
      </c>
      <c r="Q14" s="3">
        <f t="shared" si="10"/>
        <v>0.27915053194774136</v>
      </c>
      <c r="R14" s="2">
        <f t="shared" si="11"/>
        <v>3.4212626204681453</v>
      </c>
      <c r="S14" s="7">
        <f t="shared" si="6"/>
        <v>1.5414035497777332</v>
      </c>
      <c r="T14" s="2">
        <f t="shared" si="12"/>
        <v>0.1086481784238138</v>
      </c>
      <c r="U14" s="2">
        <f t="shared" si="13"/>
        <v>0.36693132511214421</v>
      </c>
    </row>
    <row r="15" spans="2:25" x14ac:dyDescent="0.3">
      <c r="F15" s="1">
        <v>0.48</v>
      </c>
      <c r="G15" s="2">
        <f t="shared" si="1"/>
        <v>0.27083333333333326</v>
      </c>
      <c r="H15" s="3">
        <f t="shared" si="7"/>
        <v>0.44548863168001884</v>
      </c>
      <c r="I15" s="3">
        <f t="shared" si="2"/>
        <v>6.0498759570353543E-3</v>
      </c>
      <c r="J15" s="2">
        <f t="shared" si="3"/>
        <v>2.6442436801026776E-2</v>
      </c>
      <c r="K15" s="7">
        <f t="shared" si="0"/>
        <v>1.0277176921663038</v>
      </c>
      <c r="L15" s="1">
        <f t="shared" si="4"/>
        <v>5.1385884608315191</v>
      </c>
      <c r="M15" s="1">
        <v>12</v>
      </c>
      <c r="N15" s="2">
        <f t="shared" si="8"/>
        <v>0.69340816326530663</v>
      </c>
      <c r="O15" s="2">
        <f t="shared" si="5"/>
        <v>0.76483371126228383</v>
      </c>
      <c r="P15" s="3">
        <f t="shared" si="9"/>
        <v>2.4587828060742976E-2</v>
      </c>
      <c r="Q15" s="3">
        <f t="shared" si="10"/>
        <v>0.28771594060543254</v>
      </c>
      <c r="R15" s="2">
        <f t="shared" si="11"/>
        <v>3.3332238409766459</v>
      </c>
      <c r="S15" s="7">
        <f t="shared" si="6"/>
        <v>1.4327553713539194</v>
      </c>
      <c r="T15" s="2">
        <f t="shared" si="12"/>
        <v>0.10285261182707006</v>
      </c>
      <c r="U15" s="2">
        <f t="shared" si="13"/>
        <v>0.33840855133413889</v>
      </c>
    </row>
    <row r="16" spans="2:25" x14ac:dyDescent="0.3">
      <c r="F16" s="1">
        <v>0.49</v>
      </c>
      <c r="G16" s="2">
        <f t="shared" si="1"/>
        <v>0.29398148148148145</v>
      </c>
      <c r="H16" s="3">
        <f t="shared" si="7"/>
        <v>0.41017500955348551</v>
      </c>
      <c r="I16" s="3">
        <f t="shared" si="2"/>
        <v>8.2081428583074562E-3</v>
      </c>
      <c r="J16" s="2">
        <f t="shared" si="3"/>
        <v>3.8482467642057212E-2</v>
      </c>
      <c r="K16" s="7">
        <f t="shared" si="0"/>
        <v>1.394395968954488</v>
      </c>
      <c r="L16" s="1">
        <f t="shared" si="4"/>
        <v>6.9719798447724397</v>
      </c>
      <c r="M16" s="1">
        <v>13</v>
      </c>
      <c r="N16" s="2">
        <f t="shared" si="8"/>
        <v>0.69608163265306178</v>
      </c>
      <c r="O16" s="2">
        <f t="shared" si="5"/>
        <v>0.77102229780801335</v>
      </c>
      <c r="P16" s="3">
        <f t="shared" si="9"/>
        <v>2.2965218074388144E-2</v>
      </c>
      <c r="Q16" s="3">
        <f t="shared" si="10"/>
        <v>0.29647195132582049</v>
      </c>
      <c r="R16" s="2">
        <f t="shared" si="11"/>
        <v>3.2472323151220994</v>
      </c>
      <c r="S16" s="7">
        <f t="shared" si="6"/>
        <v>1.3299027595268493</v>
      </c>
      <c r="T16" s="2">
        <f t="shared" si="12"/>
        <v>9.7227240597456577E-2</v>
      </c>
      <c r="U16" s="2">
        <f t="shared" si="13"/>
        <v>0.31163896030571825</v>
      </c>
    </row>
    <row r="17" spans="5:28" x14ac:dyDescent="0.3">
      <c r="F17" s="1">
        <v>0.5</v>
      </c>
      <c r="G17" s="2">
        <f t="shared" si="1"/>
        <v>0.31712962962962959</v>
      </c>
      <c r="H17" s="3">
        <f t="shared" si="7"/>
        <v>0.37662224607409384</v>
      </c>
      <c r="I17" s="3">
        <f t="shared" si="2"/>
        <v>1.0881670578906022E-2</v>
      </c>
      <c r="J17" s="2">
        <f t="shared" si="3"/>
        <v>5.462883662290547E-2</v>
      </c>
      <c r="K17" s="7">
        <f t="shared" si="0"/>
        <v>1.8504879919868609</v>
      </c>
      <c r="L17" s="1">
        <f t="shared" si="4"/>
        <v>9.2524399599343035</v>
      </c>
      <c r="M17" s="1">
        <v>14</v>
      </c>
      <c r="N17" s="2">
        <f t="shared" si="8"/>
        <v>0.69875510204081692</v>
      </c>
      <c r="O17" s="2">
        <f t="shared" si="5"/>
        <v>0.77721088435374286</v>
      </c>
      <c r="P17" s="3">
        <f t="shared" si="9"/>
        <v>2.1409600432216947E-2</v>
      </c>
      <c r="Q17" s="3">
        <f t="shared" si="10"/>
        <v>0.30542122446243553</v>
      </c>
      <c r="R17" s="2">
        <f t="shared" si="11"/>
        <v>3.1632954009935128</v>
      </c>
      <c r="S17" s="7">
        <f t="shared" si="6"/>
        <v>1.2326755189293928</v>
      </c>
      <c r="T17" s="2">
        <f t="shared" si="12"/>
        <v>9.1783358192969233E-2</v>
      </c>
      <c r="U17" s="2">
        <f t="shared" si="13"/>
        <v>0.28658016688655191</v>
      </c>
    </row>
    <row r="18" spans="5:28" x14ac:dyDescent="0.3">
      <c r="F18" s="1">
        <v>0.51</v>
      </c>
      <c r="G18" s="2">
        <f t="shared" si="1"/>
        <v>0.34027777777777779</v>
      </c>
      <c r="H18" s="3">
        <f t="shared" si="7"/>
        <v>0.34479777114256938</v>
      </c>
      <c r="I18" s="3">
        <f t="shared" si="2"/>
        <v>1.4142153597808826E-2</v>
      </c>
      <c r="J18" s="2">
        <f t="shared" si="3"/>
        <v>7.581255932100503E-2</v>
      </c>
      <c r="K18" s="7">
        <f t="shared" si="0"/>
        <v>2.4024297790261762</v>
      </c>
      <c r="L18" s="1">
        <f t="shared" si="4"/>
        <v>12.012148895130881</v>
      </c>
      <c r="M18" s="1">
        <v>15</v>
      </c>
      <c r="N18" s="2">
        <f t="shared" si="8"/>
        <v>0.70142857142857207</v>
      </c>
      <c r="O18" s="2">
        <f t="shared" si="5"/>
        <v>0.78339947089947226</v>
      </c>
      <c r="P18" s="3">
        <f t="shared" si="9"/>
        <v>1.9919955031953304E-2</v>
      </c>
      <c r="Q18" s="3">
        <f t="shared" si="10"/>
        <v>0.31456643578780724</v>
      </c>
      <c r="R18" s="2">
        <f t="shared" si="11"/>
        <v>3.0814132810321242</v>
      </c>
      <c r="S18" s="7">
        <f t="shared" si="6"/>
        <v>1.1408921607364235</v>
      </c>
      <c r="T18" s="2">
        <f t="shared" si="12"/>
        <v>8.6529425808355764E-2</v>
      </c>
      <c r="U18" s="2">
        <f t="shared" si="13"/>
        <v>0.26317894586435653</v>
      </c>
    </row>
    <row r="19" spans="5:28" x14ac:dyDescent="0.3">
      <c r="F19" s="1">
        <v>0.52</v>
      </c>
      <c r="G19" s="2">
        <f t="shared" si="1"/>
        <v>0.36342592592592593</v>
      </c>
      <c r="H19" s="3">
        <f t="shared" si="7"/>
        <v>0.31466852497587933</v>
      </c>
      <c r="I19" s="3">
        <f t="shared" si="2"/>
        <v>1.8065158299079499E-2</v>
      </c>
      <c r="J19" s="2">
        <f t="shared" si="3"/>
        <v>0.10299440111045369</v>
      </c>
      <c r="K19" s="7">
        <f t="shared" si="0"/>
        <v>3.0490665701771054</v>
      </c>
      <c r="L19" s="1">
        <f t="shared" si="4"/>
        <v>15.245332850885527</v>
      </c>
      <c r="M19" s="1">
        <v>16</v>
      </c>
      <c r="N19" s="2">
        <f t="shared" si="8"/>
        <v>0.70410204081632721</v>
      </c>
      <c r="O19" s="2">
        <f t="shared" si="5"/>
        <v>0.78958805744520177</v>
      </c>
      <c r="P19" s="3">
        <f t="shared" si="9"/>
        <v>1.8495249222579013E-2</v>
      </c>
      <c r="Q19" s="3">
        <f t="shared" si="10"/>
        <v>0.3239102764589884</v>
      </c>
      <c r="R19" s="2">
        <f t="shared" si="11"/>
        <v>3.001579721769994</v>
      </c>
      <c r="S19" s="7">
        <f t="shared" si="6"/>
        <v>1.0543627349280678</v>
      </c>
      <c r="T19" s="2">
        <f t="shared" si="12"/>
        <v>8.1471393147172999E-2</v>
      </c>
      <c r="U19" s="2">
        <f t="shared" si="13"/>
        <v>0.24137376923827228</v>
      </c>
    </row>
    <row r="20" spans="5:28" x14ac:dyDescent="0.3">
      <c r="F20" s="1">
        <v>0.53</v>
      </c>
      <c r="G20" s="2">
        <f t="shared" si="1"/>
        <v>0.38657407407407413</v>
      </c>
      <c r="H20" s="3">
        <f t="shared" si="7"/>
        <v>0.2862009331507806</v>
      </c>
      <c r="I20" s="3">
        <f t="shared" si="2"/>
        <v>2.2730047181651548E-2</v>
      </c>
      <c r="J20" s="2">
        <f t="shared" si="3"/>
        <v>0.13706794163921679</v>
      </c>
      <c r="K20" s="7">
        <f t="shared" si="0"/>
        <v>3.7773798055703001</v>
      </c>
      <c r="L20" s="1">
        <f t="shared" si="4"/>
        <v>18.886899027851499</v>
      </c>
      <c r="M20" s="1">
        <v>17</v>
      </c>
      <c r="N20" s="2">
        <f t="shared" si="8"/>
        <v>0.70677551020408236</v>
      </c>
      <c r="O20" s="2">
        <f t="shared" si="5"/>
        <v>0.79577664399093129</v>
      </c>
      <c r="P20" s="3">
        <f t="shared" si="9"/>
        <v>1.7134437284471914E-2</v>
      </c>
      <c r="Q20" s="3">
        <f t="shared" si="10"/>
        <v>0.33345545298342666</v>
      </c>
      <c r="R20" s="2">
        <f t="shared" si="11"/>
        <v>2.9237827868161945</v>
      </c>
      <c r="S20" s="7">
        <f t="shared" si="6"/>
        <v>0.97289134178089476</v>
      </c>
      <c r="T20" s="2">
        <f t="shared" si="12"/>
        <v>7.6613000828981925E-2</v>
      </c>
      <c r="U20" s="2">
        <f t="shared" si="13"/>
        <v>0.22109701049541711</v>
      </c>
    </row>
    <row r="21" spans="5:28" x14ac:dyDescent="0.3">
      <c r="F21" s="1">
        <v>0.54</v>
      </c>
      <c r="G21" s="2">
        <f t="shared" si="1"/>
        <v>0.40972222222222227</v>
      </c>
      <c r="H21" s="3">
        <f t="shared" si="7"/>
        <v>0.25936087941225483</v>
      </c>
      <c r="I21" s="3">
        <f t="shared" si="2"/>
        <v>2.8219909418616448E-2</v>
      </c>
      <c r="J21" s="2">
        <f t="shared" si="3"/>
        <v>0.17871974048849162</v>
      </c>
      <c r="K21" s="7">
        <f t="shared" si="0"/>
        <v>4.5583926588821058</v>
      </c>
      <c r="L21" s="1">
        <f t="shared" si="4"/>
        <v>22.791963294410529</v>
      </c>
      <c r="M21" s="1">
        <v>18</v>
      </c>
      <c r="N21" s="2">
        <f t="shared" si="8"/>
        <v>0.7094489795918375</v>
      </c>
      <c r="O21" s="2">
        <f t="shared" si="5"/>
        <v>0.8019652305366608</v>
      </c>
      <c r="P21" s="3">
        <f t="shared" si="9"/>
        <v>1.5836459871960654E-2</v>
      </c>
      <c r="Q21" s="3">
        <f t="shared" si="10"/>
        <v>0.3432046871851816</v>
      </c>
      <c r="R21" s="2">
        <f t="shared" si="11"/>
        <v>2.8480055024575059</v>
      </c>
      <c r="S21" s="7">
        <f t="shared" si="6"/>
        <v>0.89627834095191283</v>
      </c>
      <c r="T21" s="2">
        <f t="shared" si="12"/>
        <v>7.1956062535670218E-2</v>
      </c>
      <c r="U21" s="2">
        <f t="shared" si="13"/>
        <v>0.20227683791555753</v>
      </c>
    </row>
    <row r="22" spans="5:28" x14ac:dyDescent="0.3">
      <c r="F22" s="1">
        <v>0.55000000000000004</v>
      </c>
      <c r="G22" s="2">
        <f t="shared" si="1"/>
        <v>0.43287037037037046</v>
      </c>
      <c r="H22" s="3">
        <f t="shared" si="7"/>
        <v>0.23411367595372656</v>
      </c>
      <c r="I22" s="3">
        <f t="shared" si="2"/>
        <v>3.4621496875369355E-2</v>
      </c>
      <c r="J22" s="2">
        <f t="shared" si="3"/>
        <v>0.22825604532841259</v>
      </c>
      <c r="K22" s="7">
        <f t="shared" si="0"/>
        <v>5.3449066623377082</v>
      </c>
      <c r="L22" s="1">
        <f t="shared" si="4"/>
        <v>26.724533311688539</v>
      </c>
      <c r="M22" s="1">
        <v>19</v>
      </c>
      <c r="N22" s="2">
        <f t="shared" si="8"/>
        <v>0.71212244897959265</v>
      </c>
      <c r="O22" s="2">
        <f t="shared" si="5"/>
        <v>0.80815381708239031</v>
      </c>
      <c r="P22" s="3">
        <f t="shared" si="9"/>
        <v>1.4600243414347727E-2</v>
      </c>
      <c r="Q22" s="3">
        <f t="shared" si="10"/>
        <v>0.35316071617147748</v>
      </c>
      <c r="R22" s="2">
        <f t="shared" si="11"/>
        <v>2.7742264759886304</v>
      </c>
      <c r="S22" s="7">
        <f t="shared" si="6"/>
        <v>0.82432227841624262</v>
      </c>
      <c r="T22" s="2">
        <f t="shared" si="12"/>
        <v>6.7500725803166794E-2</v>
      </c>
      <c r="U22" s="2">
        <f t="shared" si="13"/>
        <v>0.18483882182646172</v>
      </c>
    </row>
    <row r="23" spans="5:28" x14ac:dyDescent="0.3">
      <c r="F23" s="1">
        <v>0.56000000000000005</v>
      </c>
      <c r="G23" s="2">
        <f t="shared" si="1"/>
        <v>0.4560185185185186</v>
      </c>
      <c r="H23" s="3">
        <f t="shared" si="7"/>
        <v>0.21042403082437253</v>
      </c>
      <c r="I23" s="3">
        <f t="shared" si="2"/>
        <v>4.2025164865498829E-2</v>
      </c>
      <c r="J23" s="2">
        <f t="shared" si="3"/>
        <v>0.28542495031649329</v>
      </c>
      <c r="K23" s="7">
        <f t="shared" si="0"/>
        <v>6.0732165275399845</v>
      </c>
      <c r="L23" s="1">
        <f t="shared" si="4"/>
        <v>30.366082637699922</v>
      </c>
      <c r="M23" s="1">
        <v>20</v>
      </c>
      <c r="N23" s="2">
        <f t="shared" si="8"/>
        <v>0.71479591836734779</v>
      </c>
      <c r="O23" s="2">
        <f t="shared" si="5"/>
        <v>0.81434240362811983</v>
      </c>
      <c r="P23" s="3">
        <f t="shared" si="9"/>
        <v>1.3424699470899294E-2</v>
      </c>
      <c r="Q23" s="3">
        <f t="shared" si="10"/>
        <v>0.36332629229958857</v>
      </c>
      <c r="R23" s="2">
        <f t="shared" si="11"/>
        <v>2.7024204674962351</v>
      </c>
      <c r="S23" s="7">
        <f t="shared" si="6"/>
        <v>0.75682155261307582</v>
      </c>
      <c r="T23" s="2">
        <f t="shared" si="12"/>
        <v>6.3245711017622885E-2</v>
      </c>
      <c r="U23" s="2">
        <f t="shared" si="13"/>
        <v>0.16870728219649925</v>
      </c>
    </row>
    <row r="24" spans="5:28" x14ac:dyDescent="0.3">
      <c r="F24" s="1">
        <v>0.56999999999999995</v>
      </c>
      <c r="G24" s="2">
        <f t="shared" si="1"/>
        <v>0.47916666666666652</v>
      </c>
      <c r="H24" s="3">
        <f t="shared" si="7"/>
        <v>0.18825601205562947</v>
      </c>
      <c r="I24" s="3">
        <f t="shared" si="2"/>
        <v>5.0524817052996253E-2</v>
      </c>
      <c r="J24" s="2">
        <f t="shared" si="3"/>
        <v>0.3492833114274605</v>
      </c>
      <c r="K24" s="7">
        <f t="shared" si="0"/>
        <v>6.6705249835471276</v>
      </c>
      <c r="L24" s="1">
        <f t="shared" si="4"/>
        <v>33.352624917735639</v>
      </c>
      <c r="M24" s="1">
        <v>21</v>
      </c>
      <c r="N24" s="2">
        <f t="shared" si="8"/>
        <v>0.71746938775510294</v>
      </c>
      <c r="O24" s="2">
        <f t="shared" si="5"/>
        <v>0.82053099017384934</v>
      </c>
      <c r="P24" s="3">
        <f t="shared" si="9"/>
        <v>1.230872403465068E-2</v>
      </c>
      <c r="Q24" s="3">
        <f t="shared" si="10"/>
        <v>0.37370418314404874</v>
      </c>
      <c r="R24" s="2">
        <f t="shared" si="11"/>
        <v>2.6325589163070511</v>
      </c>
      <c r="S24" s="7">
        <f t="shared" si="6"/>
        <v>0.69357584159545294</v>
      </c>
      <c r="T24" s="2">
        <f t="shared" si="12"/>
        <v>5.9188528694157583E-2</v>
      </c>
      <c r="U24" s="2">
        <f t="shared" si="13"/>
        <v>0.1538064033043324</v>
      </c>
    </row>
    <row r="25" spans="5:28" x14ac:dyDescent="0.3">
      <c r="F25" s="1">
        <v>0.57999999999999996</v>
      </c>
      <c r="G25" s="2">
        <f t="shared" si="1"/>
        <v>0.50231481481481466</v>
      </c>
      <c r="H25" s="3">
        <f t="shared" si="7"/>
        <v>0.16757300802100433</v>
      </c>
      <c r="I25" s="3">
        <f t="shared" si="2"/>
        <v>6.021785401016317E-2</v>
      </c>
      <c r="J25" s="2">
        <f t="shared" si="3"/>
        <v>0.41816688632104881</v>
      </c>
      <c r="K25" s="7">
        <f t="shared" si="0"/>
        <v>7.067921654900446</v>
      </c>
      <c r="L25" s="1">
        <f t="shared" si="4"/>
        <v>35.339608274502233</v>
      </c>
      <c r="M25" s="1">
        <v>22</v>
      </c>
      <c r="N25" s="2">
        <f t="shared" si="8"/>
        <v>0.72014285714285808</v>
      </c>
      <c r="O25" s="2">
        <f t="shared" si="5"/>
        <v>0.82671957671957885</v>
      </c>
      <c r="P25" s="3">
        <f t="shared" si="9"/>
        <v>1.1251196779106357E-2</v>
      </c>
      <c r="Q25" s="3">
        <f t="shared" si="10"/>
        <v>0.38429717146418213</v>
      </c>
      <c r="R25" s="2">
        <f t="shared" si="11"/>
        <v>2.5646104236875216</v>
      </c>
      <c r="S25" s="7">
        <f t="shared" si="6"/>
        <v>0.63438731290129535</v>
      </c>
      <c r="T25" s="2">
        <f t="shared" si="12"/>
        <v>5.5325675517270301E-2</v>
      </c>
      <c r="U25" s="2">
        <f t="shared" si="13"/>
        <v>0.1400611417382103</v>
      </c>
    </row>
    <row r="26" spans="5:28" x14ac:dyDescent="0.3">
      <c r="F26" s="1">
        <v>0.59</v>
      </c>
      <c r="G26" s="2">
        <f t="shared" si="1"/>
        <v>0.52546296296296291</v>
      </c>
      <c r="H26" s="3">
        <f t="shared" si="7"/>
        <v>0.14833768344617482</v>
      </c>
      <c r="I26" s="3">
        <f t="shared" si="2"/>
        <v>7.120512502006672E-2</v>
      </c>
      <c r="J26" s="2">
        <f t="shared" si="3"/>
        <v>0.48980657689468932</v>
      </c>
      <c r="K26" s="7">
        <f t="shared" si="0"/>
        <v>7.2158671880987928</v>
      </c>
      <c r="L26" s="1">
        <f t="shared" si="4"/>
        <v>36.079335940493962</v>
      </c>
      <c r="M26" s="1">
        <v>23</v>
      </c>
      <c r="N26" s="2">
        <f t="shared" si="8"/>
        <v>0.72281632653061323</v>
      </c>
      <c r="O26" s="2">
        <f t="shared" si="5"/>
        <v>0.83290816326530837</v>
      </c>
      <c r="P26" s="3">
        <f t="shared" si="9"/>
        <v>1.0250980240998625E-2</v>
      </c>
      <c r="Q26" s="3">
        <f t="shared" si="10"/>
        <v>0.39510805517194708</v>
      </c>
      <c r="R26" s="2">
        <f t="shared" si="11"/>
        <v>2.4985411936655901</v>
      </c>
      <c r="S26" s="7">
        <f t="shared" si="6"/>
        <v>0.57906163738402505</v>
      </c>
      <c r="T26" s="2">
        <f t="shared" si="12"/>
        <v>5.1652809920967657E-2</v>
      </c>
      <c r="U26" s="2">
        <f t="shared" si="13"/>
        <v>0.12739795287932426</v>
      </c>
      <c r="X26" s="1">
        <v>0.66400000000000003</v>
      </c>
      <c r="Y26" s="1">
        <v>0</v>
      </c>
      <c r="AA26" s="1">
        <v>2.9689999999999999</v>
      </c>
      <c r="AB26" s="1">
        <v>0</v>
      </c>
    </row>
    <row r="27" spans="5:28" x14ac:dyDescent="0.3">
      <c r="F27" s="1">
        <v>0.6</v>
      </c>
      <c r="G27" s="2">
        <f t="shared" si="1"/>
        <v>0.54861111111111105</v>
      </c>
      <c r="H27" s="3">
        <f t="shared" si="7"/>
        <v>0.13051193036432068</v>
      </c>
      <c r="I27" s="3">
        <f t="shared" si="2"/>
        <v>8.3590882775845518E-2</v>
      </c>
      <c r="J27" s="2">
        <f t="shared" si="3"/>
        <v>0.56158987524834258</v>
      </c>
      <c r="K27" s="7">
        <f t="shared" si="0"/>
        <v>7.0967619223623117</v>
      </c>
      <c r="L27" s="1">
        <f t="shared" si="4"/>
        <v>35.483809611811559</v>
      </c>
      <c r="M27" s="1">
        <v>24</v>
      </c>
      <c r="N27" s="2">
        <f t="shared" si="8"/>
        <v>0.72548979591836837</v>
      </c>
      <c r="O27" s="2">
        <f t="shared" si="5"/>
        <v>0.83909674981103788</v>
      </c>
      <c r="P27" s="3">
        <f t="shared" si="9"/>
        <v>9.3069189311743364E-3</v>
      </c>
      <c r="Q27" s="3">
        <f t="shared" si="10"/>
        <v>0.40613964730008972</v>
      </c>
      <c r="R27" s="2">
        <f t="shared" si="11"/>
        <v>2.4343154340474764</v>
      </c>
      <c r="S27" s="7">
        <f t="shared" si="6"/>
        <v>0.52740882746305739</v>
      </c>
      <c r="T27" s="2">
        <f t="shared" si="12"/>
        <v>4.8164908198144563E-2</v>
      </c>
      <c r="U27" s="2">
        <f t="shared" si="13"/>
        <v>0.1157453595038524</v>
      </c>
      <c r="X27" s="1">
        <v>0.66400000000000003</v>
      </c>
      <c r="Y27" s="1">
        <v>8</v>
      </c>
      <c r="AA27" s="1">
        <v>2.9689999999999999</v>
      </c>
      <c r="AB27" s="1">
        <v>1</v>
      </c>
    </row>
    <row r="28" spans="5:28" x14ac:dyDescent="0.3">
      <c r="F28" s="1">
        <v>0.61</v>
      </c>
      <c r="G28" s="2">
        <f t="shared" si="1"/>
        <v>0.57175925925925919</v>
      </c>
      <c r="H28" s="3">
        <f t="shared" si="7"/>
        <v>0.11405681315671815</v>
      </c>
      <c r="I28" s="3">
        <f>$C$6*G28^$C$10</f>
        <v>9.7482740680403607E-2</v>
      </c>
      <c r="J28" s="3">
        <f t="shared" si="3"/>
        <v>0.63091072980739349</v>
      </c>
      <c r="K28" s="7">
        <f t="shared" si="0"/>
        <v>6.7293890167882102</v>
      </c>
      <c r="L28" s="1">
        <f t="shared" si="4"/>
        <v>33.646945083941048</v>
      </c>
      <c r="M28" s="1">
        <v>25</v>
      </c>
      <c r="N28" s="2">
        <f t="shared" si="8"/>
        <v>0.72816326530612352</v>
      </c>
      <c r="O28" s="2">
        <f t="shared" si="5"/>
        <v>0.84528533635676728</v>
      </c>
      <c r="P28" s="3">
        <f t="shared" si="9"/>
        <v>8.4178383643613661E-3</v>
      </c>
      <c r="Q28" s="3">
        <f t="shared" si="10"/>
        <v>0.41739477597060071</v>
      </c>
      <c r="R28" s="2">
        <f t="shared" si="11"/>
        <v>2.3718957198361803</v>
      </c>
      <c r="S28" s="7">
        <f t="shared" si="6"/>
        <v>0.47924391926491283</v>
      </c>
      <c r="T28" s="2">
        <f t="shared" si="12"/>
        <v>4.4856402266395701E-2</v>
      </c>
      <c r="U28" s="2">
        <f t="shared" si="13"/>
        <v>0.10503438435012336</v>
      </c>
    </row>
    <row r="29" spans="5:28" x14ac:dyDescent="0.3">
      <c r="F29" s="1">
        <v>0.62</v>
      </c>
      <c r="G29" s="2">
        <f t="shared" si="1"/>
        <v>0.59490740740740733</v>
      </c>
      <c r="H29" s="3">
        <f t="shared" si="7"/>
        <v>9.8932506619807611E-2</v>
      </c>
      <c r="I29" s="3">
        <f t="shared" si="2"/>
        <v>0.1129916324918339</v>
      </c>
      <c r="J29" s="2">
        <f t="shared" si="3"/>
        <v>0.69551337526162305</v>
      </c>
      <c r="K29" s="7">
        <f t="shared" si="0"/>
        <v>6.1633330703988172</v>
      </c>
      <c r="L29" s="1">
        <f t="shared" si="4"/>
        <v>30.816665351994086</v>
      </c>
      <c r="M29" s="1">
        <v>26</v>
      </c>
      <c r="N29" s="2">
        <f t="shared" si="8"/>
        <v>0.73083673469387866</v>
      </c>
      <c r="O29" s="2">
        <f t="shared" si="5"/>
        <v>0.85147392290249679</v>
      </c>
      <c r="P29" s="3">
        <f t="shared" si="9"/>
        <v>7.5825439969701529E-3</v>
      </c>
      <c r="Q29" s="3">
        <f t="shared" si="10"/>
        <v>0.42887628436347192</v>
      </c>
      <c r="R29" s="2">
        <f t="shared" si="11"/>
        <v>2.3112433213352133</v>
      </c>
      <c r="S29" s="7">
        <f t="shared" si="6"/>
        <v>0.43438751699851713</v>
      </c>
      <c r="T29" s="2">
        <f t="shared" si="12"/>
        <v>4.1721300293080854E-2</v>
      </c>
      <c r="U29" s="2">
        <f t="shared" si="13"/>
        <v>9.519886656135422E-2</v>
      </c>
    </row>
    <row r="30" spans="5:28" x14ac:dyDescent="0.3">
      <c r="F30" s="1">
        <v>0.63</v>
      </c>
      <c r="G30" s="2">
        <f t="shared" si="1"/>
        <v>0.61805555555555547</v>
      </c>
      <c r="H30" s="3">
        <f t="shared" si="7"/>
        <v>8.5098225741651184E-2</v>
      </c>
      <c r="I30" s="3">
        <f t="shared" si="2"/>
        <v>0.13023177409433365</v>
      </c>
      <c r="J30" s="2">
        <f t="shared" si="3"/>
        <v>0.75373946957798921</v>
      </c>
      <c r="K30" s="7">
        <f t="shared" si="0"/>
        <v>5.465979217276927</v>
      </c>
      <c r="L30" s="1">
        <f t="shared" si="4"/>
        <v>27.329896086384636</v>
      </c>
      <c r="M30" s="1">
        <v>27</v>
      </c>
      <c r="N30" s="2">
        <f t="shared" si="8"/>
        <v>0.73351020408163381</v>
      </c>
      <c r="O30" s="2">
        <f t="shared" si="5"/>
        <v>0.85766250944822631</v>
      </c>
      <c r="P30" s="3">
        <f t="shared" si="9"/>
        <v>6.7998200601380263E-3</v>
      </c>
      <c r="Q30" s="3">
        <f t="shared" si="10"/>
        <v>0.44058703068574401</v>
      </c>
      <c r="R30" s="2">
        <f t="shared" si="11"/>
        <v>2.2523184992508138</v>
      </c>
      <c r="S30" s="7">
        <f t="shared" si="6"/>
        <v>0.39266621670543628</v>
      </c>
      <c r="T30" s="2">
        <f t="shared" si="12"/>
        <v>3.8753291406183499E-2</v>
      </c>
      <c r="U30" s="2">
        <f t="shared" si="13"/>
        <v>8.617567992297559E-2</v>
      </c>
    </row>
    <row r="31" spans="5:28" x14ac:dyDescent="0.3">
      <c r="F31" s="1">
        <v>0.64</v>
      </c>
      <c r="G31" s="2">
        <f t="shared" si="1"/>
        <v>0.64120370370370372</v>
      </c>
      <c r="H31" s="3">
        <f t="shared" si="7"/>
        <v>7.2512145530638353E-2</v>
      </c>
      <c r="I31" s="3">
        <f t="shared" si="2"/>
        <v>0.14932062720296421</v>
      </c>
      <c r="J31" s="2">
        <f t="shared" si="3"/>
        <v>0.8046302538437442</v>
      </c>
      <c r="K31" s="7">
        <f t="shared" si="0"/>
        <v>4.7074812890056457</v>
      </c>
      <c r="L31" s="1">
        <f t="shared" si="4"/>
        <v>23.537406445028228</v>
      </c>
      <c r="M31" s="1">
        <v>28</v>
      </c>
      <c r="N31" s="2">
        <f t="shared" si="8"/>
        <v>0.73618367346938896</v>
      </c>
      <c r="O31" s="2">
        <f t="shared" si="5"/>
        <v>0.86385109599395582</v>
      </c>
      <c r="P31" s="3">
        <f t="shared" si="9"/>
        <v>6.0684282728288193E-3</v>
      </c>
      <c r="Q31" s="3">
        <f t="shared" si="10"/>
        <v>0.45252988814084572</v>
      </c>
      <c r="R31" s="2">
        <f t="shared" si="11"/>
        <v>2.1950807690975433</v>
      </c>
      <c r="S31" s="7">
        <f t="shared" si="6"/>
        <v>0.35391292529925278</v>
      </c>
      <c r="T31" s="2">
        <f t="shared" si="12"/>
        <v>3.5945835697202111E-2</v>
      </c>
      <c r="U31" s="2">
        <f t="shared" si="13"/>
        <v>7.7904868834430499E-2</v>
      </c>
    </row>
    <row r="32" spans="5:28" x14ac:dyDescent="0.3">
      <c r="E32" s="11" t="s">
        <v>18</v>
      </c>
      <c r="F32" s="1">
        <v>0.65</v>
      </c>
      <c r="G32" s="2">
        <f t="shared" si="1"/>
        <v>0.66435185185185186</v>
      </c>
      <c r="H32" s="3">
        <f t="shared" si="7"/>
        <v>6.1131308784890898E-2</v>
      </c>
      <c r="I32" s="3">
        <f t="shared" si="2"/>
        <v>0.17037886483453302</v>
      </c>
      <c r="J32" s="2">
        <f t="shared" si="3"/>
        <v>0.84789008174977998</v>
      </c>
      <c r="K32" s="7">
        <f t="shared" si="0"/>
        <v>3.9487307523385722</v>
      </c>
      <c r="L32" s="1">
        <f t="shared" si="4"/>
        <v>19.743653761692862</v>
      </c>
      <c r="M32" s="1">
        <v>29</v>
      </c>
      <c r="N32" s="2">
        <f t="shared" si="8"/>
        <v>0.7388571428571441</v>
      </c>
      <c r="O32" s="2">
        <f t="shared" si="5"/>
        <v>0.87003968253968533</v>
      </c>
      <c r="P32" s="3">
        <f t="shared" si="9"/>
        <v>5.3871064168320507E-3</v>
      </c>
      <c r="Q32" s="3">
        <f t="shared" si="10"/>
        <v>0.46470774489821531</v>
      </c>
      <c r="R32" s="2">
        <f t="shared" si="11"/>
        <v>2.1394891371736486</v>
      </c>
      <c r="S32" s="7">
        <f t="shared" si="6"/>
        <v>0.31796708960205067</v>
      </c>
      <c r="T32" s="2">
        <f t="shared" si="12"/>
        <v>3.3292240663907069E-2</v>
      </c>
      <c r="U32" s="2">
        <f t="shared" si="13"/>
        <v>7.032971603629766E-2</v>
      </c>
    </row>
    <row r="33" spans="4:26" x14ac:dyDescent="0.3">
      <c r="D33" s="3"/>
      <c r="E33" s="2">
        <f>1/(H33/$C$7+I33/$C$8)</f>
        <v>4.4097648452158147</v>
      </c>
      <c r="F33" s="1">
        <v>0.66390000000000005</v>
      </c>
      <c r="G33" s="8">
        <f t="shared" si="1"/>
        <v>0.69652777777777786</v>
      </c>
      <c r="H33" s="9">
        <f t="shared" si="7"/>
        <v>4.7230712684327748E-2</v>
      </c>
      <c r="I33" s="9">
        <f t="shared" si="2"/>
        <v>0.20315410531856554</v>
      </c>
      <c r="J33" s="8">
        <f t="shared" si="3"/>
        <v>0.89586183179508139</v>
      </c>
      <c r="K33" s="8">
        <f t="shared" si="0"/>
        <v>2.9751259003864465</v>
      </c>
      <c r="L33" s="1">
        <f t="shared" si="4"/>
        <v>14.875629501932233</v>
      </c>
      <c r="M33" s="1">
        <v>30</v>
      </c>
      <c r="N33" s="2">
        <f t="shared" si="8"/>
        <v>0.74153061224489925</v>
      </c>
      <c r="O33" s="2">
        <f t="shared" si="5"/>
        <v>0.87622826908541485</v>
      </c>
      <c r="P33" s="3">
        <f t="shared" si="9"/>
        <v>4.7545667517931546E-3</v>
      </c>
      <c r="Q33" s="3">
        <f t="shared" si="10"/>
        <v>0.47712350406320142</v>
      </c>
      <c r="R33" s="2">
        <f t="shared" si="11"/>
        <v>2.0855023103106189</v>
      </c>
      <c r="S33" s="7">
        <f t="shared" si="6"/>
        <v>0.2846748489381436</v>
      </c>
      <c r="T33" s="2">
        <f t="shared" si="12"/>
        <v>3.0785725147158438E-2</v>
      </c>
      <c r="U33" s="2">
        <f t="shared" si="13"/>
        <v>6.3396754284006165E-2</v>
      </c>
    </row>
    <row r="34" spans="4:26" x14ac:dyDescent="0.3">
      <c r="E34" s="2">
        <f t="shared" ref="E34:E47" si="14">1/(H34/$C$7+I34/$C$8)</f>
        <v>4.1700434646490914</v>
      </c>
      <c r="F34" s="1">
        <v>0.67</v>
      </c>
      <c r="G34" s="2">
        <f t="shared" si="1"/>
        <v>0.71064814814814814</v>
      </c>
      <c r="H34" s="3">
        <f t="shared" si="7"/>
        <v>4.1807215346158721E-2</v>
      </c>
      <c r="I34" s="3">
        <f t="shared" si="2"/>
        <v>0.21890204626730467</v>
      </c>
      <c r="J34" s="2">
        <f t="shared" si="3"/>
        <v>0.91283104743528676</v>
      </c>
      <c r="K34" s="7">
        <f t="shared" si="0"/>
        <v>2.5937814391146983</v>
      </c>
      <c r="L34" s="1">
        <f t="shared" si="4"/>
        <v>12.968907195573491</v>
      </c>
      <c r="M34" s="1">
        <v>31</v>
      </c>
      <c r="N34" s="2">
        <f t="shared" si="8"/>
        <v>0.74420408163265439</v>
      </c>
      <c r="O34" s="2">
        <f t="shared" si="5"/>
        <v>0.88241685563114436</v>
      </c>
      <c r="P34" s="3">
        <f t="shared" si="9"/>
        <v>4.1694942437176799E-3</v>
      </c>
      <c r="Q34" s="3">
        <f t="shared" si="10"/>
        <v>0.48978008364723952</v>
      </c>
      <c r="R34" s="2">
        <f t="shared" si="11"/>
        <v>2.0330788815219059</v>
      </c>
      <c r="S34" s="7">
        <f t="shared" si="6"/>
        <v>0.25388912379098516</v>
      </c>
      <c r="T34" s="2">
        <f t="shared" si="12"/>
        <v>2.8419471687019554E-2</v>
      </c>
      <c r="U34" s="2">
        <f t="shared" si="13"/>
        <v>5.7055732434221629E-2</v>
      </c>
    </row>
    <row r="35" spans="4:26" x14ac:dyDescent="0.3">
      <c r="E35" s="2">
        <f t="shared" si="14"/>
        <v>3.7949257719684382</v>
      </c>
      <c r="F35" s="1">
        <v>0.68</v>
      </c>
      <c r="G35" s="2">
        <f t="shared" si="1"/>
        <v>0.73379629629629639</v>
      </c>
      <c r="H35" s="3">
        <f t="shared" si="7"/>
        <v>3.3771323380701421E-2</v>
      </c>
      <c r="I35" s="3">
        <f t="shared" si="2"/>
        <v>0.24662410374079166</v>
      </c>
      <c r="J35" s="2">
        <f t="shared" si="3"/>
        <v>0.93592016727454808</v>
      </c>
      <c r="K35" s="7">
        <f t="shared" si="0"/>
        <v>2.0388558928336393</v>
      </c>
      <c r="L35" s="1">
        <f t="shared" si="4"/>
        <v>10.194279464168197</v>
      </c>
      <c r="M35" s="1">
        <v>32</v>
      </c>
      <c r="N35" s="2">
        <f t="shared" si="8"/>
        <v>0.74687755102040954</v>
      </c>
      <c r="O35" s="2">
        <f t="shared" si="5"/>
        <v>0.88860544217687387</v>
      </c>
      <c r="P35" s="3">
        <f t="shared" si="9"/>
        <v>3.6305445744086806E-3</v>
      </c>
      <c r="Q35" s="3">
        <f t="shared" si="10"/>
        <v>0.50268041653829787</v>
      </c>
      <c r="R35" s="2">
        <f t="shared" si="11"/>
        <v>1.9821774935838661</v>
      </c>
      <c r="S35" s="7">
        <f t="shared" si="6"/>
        <v>0.22546965210396561</v>
      </c>
      <c r="T35" s="2">
        <f t="shared" si="12"/>
        <v>2.6186668054448359E-2</v>
      </c>
      <c r="U35" s="2">
        <f t="shared" si="13"/>
        <v>5.1259544789825084E-2</v>
      </c>
    </row>
    <row r="36" spans="4:26" x14ac:dyDescent="0.3">
      <c r="E36" s="2">
        <f t="shared" si="14"/>
        <v>3.4458132579777021</v>
      </c>
      <c r="F36" s="1">
        <v>0.69</v>
      </c>
      <c r="G36" s="2">
        <f t="shared" si="1"/>
        <v>0.75694444444444431</v>
      </c>
      <c r="H36" s="3">
        <f t="shared" si="7"/>
        <v>2.6755077528536227E-2</v>
      </c>
      <c r="I36" s="3">
        <f t="shared" si="2"/>
        <v>0.27682971425062264</v>
      </c>
      <c r="J36" s="2">
        <f t="shared" si="3"/>
        <v>0.95390349956697418</v>
      </c>
      <c r="K36" s="7">
        <f t="shared" si="0"/>
        <v>1.5722973295944591</v>
      </c>
      <c r="L36" s="1">
        <f t="shared" si="4"/>
        <v>7.8614866479722956</v>
      </c>
      <c r="M36" s="1">
        <v>33</v>
      </c>
      <c r="N36" s="2">
        <f t="shared" si="8"/>
        <v>0.74955102040816468</v>
      </c>
      <c r="O36" s="2">
        <f t="shared" si="5"/>
        <v>0.89479402872260339</v>
      </c>
      <c r="P36" s="3">
        <f t="shared" si="9"/>
        <v>3.1363418915715427E-3</v>
      </c>
      <c r="Q36" s="3">
        <f t="shared" si="10"/>
        <v>0.51582745047159007</v>
      </c>
      <c r="R36" s="2">
        <f t="shared" si="11"/>
        <v>1.93275698248191</v>
      </c>
      <c r="S36" s="7">
        <f t="shared" si="6"/>
        <v>0.19928298404951725</v>
      </c>
      <c r="T36" s="2">
        <f t="shared" si="12"/>
        <v>2.4080538494962195E-2</v>
      </c>
      <c r="U36" s="2">
        <f t="shared" si="13"/>
        <v>4.5964131021063143E-2</v>
      </c>
    </row>
    <row r="37" spans="4:26" x14ac:dyDescent="0.3">
      <c r="E37" s="2">
        <f t="shared" si="14"/>
        <v>3.1249116863656794</v>
      </c>
      <c r="F37" s="1">
        <v>0.7</v>
      </c>
      <c r="G37" s="2">
        <f t="shared" si="1"/>
        <v>0.78009259259259245</v>
      </c>
      <c r="H37" s="3">
        <f t="shared" si="7"/>
        <v>2.0707803617336856E-2</v>
      </c>
      <c r="I37" s="3">
        <f t="shared" si="2"/>
        <v>0.30965514176306064</v>
      </c>
      <c r="J37" s="2">
        <f t="shared" si="3"/>
        <v>0.96764497123860926</v>
      </c>
      <c r="K37" s="7">
        <f t="shared" si="0"/>
        <v>1.1892708082460473</v>
      </c>
      <c r="L37" s="1">
        <f t="shared" si="4"/>
        <v>5.9463540412302365</v>
      </c>
      <c r="M37" s="1">
        <v>34</v>
      </c>
      <c r="N37" s="2">
        <f t="shared" ref="N37:N53" si="15">N36+$Y$4</f>
        <v>0.75222448979591983</v>
      </c>
      <c r="O37" s="2">
        <f t="shared" si="5"/>
        <v>0.9009826152683329</v>
      </c>
      <c r="P37" s="3">
        <f t="shared" si="9"/>
        <v>2.6854762492189818E-3</v>
      </c>
      <c r="Q37" s="3">
        <f t="shared" si="10"/>
        <v>0.52922414800054851</v>
      </c>
      <c r="R37" s="2">
        <f t="shared" si="11"/>
        <v>1.8847765025503402</v>
      </c>
      <c r="S37" s="7">
        <f t="shared" si="6"/>
        <v>0.17520244555455505</v>
      </c>
      <c r="T37" s="2">
        <f t="shared" si="12"/>
        <v>2.2094364929211185E-2</v>
      </c>
      <c r="U37" s="2">
        <f t="shared" si="13"/>
        <v>4.112835251447837E-2</v>
      </c>
      <c r="X37" s="3"/>
      <c r="Z37" s="10"/>
    </row>
    <row r="38" spans="4:26" x14ac:dyDescent="0.3">
      <c r="E38" s="2">
        <f t="shared" si="14"/>
        <v>2.8326364309231753</v>
      </c>
      <c r="F38" s="1">
        <v>0.71</v>
      </c>
      <c r="G38" s="2">
        <f t="shared" si="1"/>
        <v>0.80324074074074059</v>
      </c>
      <c r="H38" s="3">
        <f t="shared" si="7"/>
        <v>1.5576649869549208E-2</v>
      </c>
      <c r="I38" s="3">
        <f t="shared" si="2"/>
        <v>0.34523968426656626</v>
      </c>
      <c r="J38" s="2">
        <f t="shared" si="3"/>
        <v>0.97793850705389007</v>
      </c>
      <c r="K38" s="7">
        <f t="shared" si="0"/>
        <v>0.8810733409535787</v>
      </c>
      <c r="L38" s="1">
        <f t="shared" si="4"/>
        <v>4.4053667047678937</v>
      </c>
      <c r="M38" s="1">
        <v>35</v>
      </c>
      <c r="N38" s="2">
        <f t="shared" si="15"/>
        <v>0.75489795918367497</v>
      </c>
      <c r="O38" s="2">
        <f t="shared" si="5"/>
        <v>0.9071712018140623</v>
      </c>
      <c r="P38" s="3">
        <f t="shared" si="9"/>
        <v>2.2765006746131569E-3</v>
      </c>
      <c r="Q38" s="3">
        <f t="shared" si="10"/>
        <v>0.54287348646805633</v>
      </c>
      <c r="R38" s="2">
        <f t="shared" si="11"/>
        <v>1.8381956350287001</v>
      </c>
      <c r="S38" s="7">
        <f t="shared" si="6"/>
        <v>0.15310808062534387</v>
      </c>
      <c r="T38" s="2">
        <f t="shared" si="12"/>
        <v>2.0221497955746182E-2</v>
      </c>
      <c r="U38" s="2">
        <f t="shared" si="13"/>
        <v>3.6713849545728726E-2</v>
      </c>
      <c r="X38" s="3"/>
      <c r="Z38" s="10"/>
    </row>
    <row r="39" spans="4:26" x14ac:dyDescent="0.3">
      <c r="E39" s="2">
        <f t="shared" si="14"/>
        <v>2.5681934233775299</v>
      </c>
      <c r="F39" s="1">
        <v>0.72</v>
      </c>
      <c r="G39" s="2">
        <f t="shared" si="1"/>
        <v>0.82638888888888873</v>
      </c>
      <c r="H39" s="3">
        <f t="shared" si="7"/>
        <v>1.1306246309286753E-2</v>
      </c>
      <c r="I39" s="3">
        <f t="shared" si="2"/>
        <v>0.38372564827950412</v>
      </c>
      <c r="J39" s="2">
        <f t="shared" si="3"/>
        <v>0.98548168629270161</v>
      </c>
      <c r="K39" s="7">
        <f t="shared" si="0"/>
        <v>0.63745065922581023</v>
      </c>
      <c r="L39" s="1">
        <f t="shared" si="4"/>
        <v>3.1872532961290512</v>
      </c>
      <c r="M39" s="1">
        <v>36</v>
      </c>
      <c r="N39" s="2">
        <f t="shared" si="15"/>
        <v>0.75757142857143012</v>
      </c>
      <c r="O39" s="2">
        <f t="shared" si="5"/>
        <v>0.91335978835979181</v>
      </c>
      <c r="P39" s="3">
        <f t="shared" si="9"/>
        <v>1.90792777993749E-3</v>
      </c>
      <c r="Q39" s="3">
        <f t="shared" si="10"/>
        <v>0.55677845797793313</v>
      </c>
      <c r="R39" s="2">
        <f t="shared" si="11"/>
        <v>1.7929744816535851</v>
      </c>
      <c r="S39" s="7">
        <f t="shared" si="6"/>
        <v>0.13288658266959769</v>
      </c>
      <c r="T39" s="2">
        <f t="shared" si="12"/>
        <v>1.8455356929745481E-2</v>
      </c>
      <c r="U39" s="2">
        <f t="shared" si="13"/>
        <v>3.2684882140839332E-2</v>
      </c>
      <c r="X39" s="3"/>
      <c r="Z39" s="10"/>
    </row>
    <row r="40" spans="4:26" x14ac:dyDescent="0.3">
      <c r="E40" s="2">
        <f t="shared" si="14"/>
        <v>2.330038512278799</v>
      </c>
      <c r="F40" s="1">
        <v>0.73</v>
      </c>
      <c r="G40" s="2">
        <f t="shared" si="1"/>
        <v>0.84953703703703687</v>
      </c>
      <c r="H40" s="3">
        <f t="shared" si="7"/>
        <v>7.8382624538091937E-3</v>
      </c>
      <c r="I40" s="3">
        <f t="shared" si="2"/>
        <v>0.42525832430879418</v>
      </c>
      <c r="J40" s="2">
        <f t="shared" si="3"/>
        <v>0.99086827330663774</v>
      </c>
      <c r="K40" s="7">
        <f t="shared" si="0"/>
        <v>0.44808144851968751</v>
      </c>
      <c r="L40" s="1">
        <f t="shared" si="4"/>
        <v>2.2404072425984376</v>
      </c>
      <c r="M40" s="1">
        <v>37</v>
      </c>
      <c r="N40" s="2">
        <f t="shared" si="15"/>
        <v>0.76024489795918526</v>
      </c>
      <c r="O40" s="2">
        <f t="shared" si="5"/>
        <v>0.91954837490552133</v>
      </c>
      <c r="P40" s="3">
        <f t="shared" si="9"/>
        <v>1.5782258121543515E-3</v>
      </c>
      <c r="Q40" s="3">
        <f t="shared" si="10"/>
        <v>0.57094206936666836</v>
      </c>
      <c r="R40" s="2">
        <f t="shared" si="11"/>
        <v>1.7490737448057327</v>
      </c>
      <c r="S40" s="7">
        <f t="shared" si="6"/>
        <v>0.1144312257398522</v>
      </c>
      <c r="T40" s="2">
        <f t="shared" si="12"/>
        <v>1.6789417535705745E-2</v>
      </c>
      <c r="U40" s="2">
        <f t="shared" si="13"/>
        <v>2.9008155736052952E-2</v>
      </c>
      <c r="X40" s="3"/>
      <c r="Z40" s="10"/>
    </row>
    <row r="41" spans="4:26" x14ac:dyDescent="0.3">
      <c r="E41" s="2">
        <f t="shared" si="14"/>
        <v>2.116216828514216</v>
      </c>
      <c r="F41" s="1">
        <v>0.74</v>
      </c>
      <c r="G41" s="2">
        <f t="shared" si="1"/>
        <v>0.87268518518518512</v>
      </c>
      <c r="H41" s="3">
        <f t="shared" si="7"/>
        <v>5.1108142056790259E-3</v>
      </c>
      <c r="I41" s="3">
        <f t="shared" si="2"/>
        <v>0.46998596319809244</v>
      </c>
      <c r="J41" s="2">
        <f t="shared" si="3"/>
        <v>0.99459220448526631</v>
      </c>
      <c r="K41" s="7">
        <f t="shared" si="0"/>
        <v>0.30341929021749992</v>
      </c>
      <c r="L41" s="1">
        <f t="shared" si="4"/>
        <v>1.5170964510874996</v>
      </c>
      <c r="M41" s="1">
        <v>38</v>
      </c>
      <c r="N41" s="2">
        <f t="shared" si="15"/>
        <v>0.76291836734694041</v>
      </c>
      <c r="O41" s="2">
        <f t="shared" si="5"/>
        <v>0.92573696145125084</v>
      </c>
      <c r="P41" s="3">
        <f t="shared" si="9"/>
        <v>1.285813999918901E-3</v>
      </c>
      <c r="Q41" s="3">
        <f t="shared" si="10"/>
        <v>0.5853673421754032</v>
      </c>
      <c r="R41" s="2">
        <f t="shared" si="11"/>
        <v>1.706454795640872</v>
      </c>
      <c r="S41" s="7">
        <f t="shared" si="6"/>
        <v>9.764180820414646E-2</v>
      </c>
      <c r="T41" s="2">
        <f t="shared" si="12"/>
        <v>1.5217183929152348E-2</v>
      </c>
      <c r="U41" s="2">
        <f t="shared" si="13"/>
        <v>2.565263051190142E-2</v>
      </c>
      <c r="X41" s="3"/>
      <c r="Z41" s="10"/>
    </row>
    <row r="42" spans="4:26" x14ac:dyDescent="0.3">
      <c r="E42" s="2">
        <f t="shared" si="14"/>
        <v>1.9245996855269722</v>
      </c>
      <c r="F42" s="1">
        <v>0.75</v>
      </c>
      <c r="G42" s="2">
        <f t="shared" si="1"/>
        <v>0.89583333333333326</v>
      </c>
      <c r="H42" s="3">
        <f t="shared" si="7"/>
        <v>3.0576350170140013E-3</v>
      </c>
      <c r="I42" s="3">
        <f t="shared" si="2"/>
        <v>0.51805975330963239</v>
      </c>
      <c r="J42" s="2">
        <f t="shared" si="3"/>
        <v>0.99705763830389937</v>
      </c>
      <c r="K42" s="7">
        <f t="shared" si="0"/>
        <v>0.19509511986488506</v>
      </c>
      <c r="L42" s="1">
        <f t="shared" si="4"/>
        <v>0.97547559932442529</v>
      </c>
      <c r="M42" s="1">
        <v>39</v>
      </c>
      <c r="N42" s="2">
        <f t="shared" si="15"/>
        <v>0.76559183673469555</v>
      </c>
      <c r="O42" s="2">
        <f t="shared" si="5"/>
        <v>0.93192554799698035</v>
      </c>
      <c r="P42" s="3">
        <f t="shared" si="9"/>
        <v>1.029057006965578E-3</v>
      </c>
      <c r="Q42" s="3">
        <f t="shared" si="10"/>
        <v>0.60005731262215234</v>
      </c>
      <c r="R42" s="2">
        <f t="shared" si="11"/>
        <v>1.6650797315533938</v>
      </c>
      <c r="S42" s="7">
        <f t="shared" si="6"/>
        <v>8.2424624274994113E-2</v>
      </c>
      <c r="T42" s="2">
        <f t="shared" si="12"/>
        <v>1.3732140312784108E-2</v>
      </c>
      <c r="U42" s="2">
        <f t="shared" si="13"/>
        <v>2.2589310089722904E-2</v>
      </c>
      <c r="X42" s="3"/>
      <c r="Z42" s="10"/>
    </row>
    <row r="43" spans="4:26" x14ac:dyDescent="0.3">
      <c r="E43" s="2">
        <f t="shared" si="14"/>
        <v>1.7530412766147874</v>
      </c>
      <c r="F43" s="1">
        <v>0.76</v>
      </c>
      <c r="G43" s="2">
        <f t="shared" si="1"/>
        <v>0.9189814814814814</v>
      </c>
      <c r="H43" s="3">
        <f t="shared" si="7"/>
        <v>1.6068517188832481E-3</v>
      </c>
      <c r="I43" s="3">
        <f t="shared" si="2"/>
        <v>0.56963379848877871</v>
      </c>
      <c r="J43" s="2">
        <f t="shared" si="3"/>
        <v>0.99859156130569904</v>
      </c>
      <c r="K43" s="7">
        <f t="shared" si="0"/>
        <v>0.11605100975713195</v>
      </c>
      <c r="L43" s="1">
        <f t="shared" si="4"/>
        <v>0.5802550487856597</v>
      </c>
      <c r="M43" s="1">
        <v>40</v>
      </c>
      <c r="N43" s="2">
        <f t="shared" si="15"/>
        <v>0.7682653061224507</v>
      </c>
      <c r="O43" s="2">
        <f t="shared" si="5"/>
        <v>0.93811413454270987</v>
      </c>
      <c r="P43" s="3">
        <f t="shared" si="9"/>
        <v>8.0625822882759513E-4</v>
      </c>
      <c r="Q43" s="3">
        <f t="shared" si="10"/>
        <v>0.61501503157426518</v>
      </c>
      <c r="R43" s="2">
        <f t="shared" si="11"/>
        <v>1.6249114242598199</v>
      </c>
      <c r="S43" s="7">
        <f t="shared" si="6"/>
        <v>6.8692483962210005E-2</v>
      </c>
      <c r="T43" s="2">
        <f t="shared" si="12"/>
        <v>1.2327672995015374E-2</v>
      </c>
      <c r="U43" s="2">
        <f t="shared" si="13"/>
        <v>1.9791000223570526E-2</v>
      </c>
      <c r="X43" s="3"/>
      <c r="Z43" s="10"/>
    </row>
    <row r="44" spans="4:26" x14ac:dyDescent="0.3">
      <c r="E44" s="2">
        <f t="shared" si="14"/>
        <v>1.5994763671728165</v>
      </c>
      <c r="F44" s="1">
        <v>0.77</v>
      </c>
      <c r="G44" s="2">
        <f t="shared" si="1"/>
        <v>0.94212962962962954</v>
      </c>
      <c r="H44" s="3">
        <f t="shared" si="7"/>
        <v>6.7902854315476696E-4</v>
      </c>
      <c r="I44" s="3">
        <f t="shared" si="2"/>
        <v>0.62486509676470081</v>
      </c>
      <c r="J44" s="2">
        <f t="shared" si="3"/>
        <v>0.99945695494629405</v>
      </c>
      <c r="K44" s="7">
        <f t="shared" si="0"/>
        <v>6.0538379045975615E-2</v>
      </c>
      <c r="L44" s="1">
        <f t="shared" si="4"/>
        <v>0.30269189522987805</v>
      </c>
      <c r="M44" s="1">
        <v>41</v>
      </c>
      <c r="N44" s="2">
        <f t="shared" si="15"/>
        <v>0.77093877551020584</v>
      </c>
      <c r="O44" s="2">
        <f t="shared" si="5"/>
        <v>0.94430272108843938</v>
      </c>
      <c r="P44" s="3">
        <f t="shared" si="9"/>
        <v>6.1565156007924084E-4</v>
      </c>
      <c r="Q44" s="3">
        <f t="shared" si="10"/>
        <v>0.63024356452112062</v>
      </c>
      <c r="R44" s="2">
        <f t="shared" si="11"/>
        <v>1.5859135597534499</v>
      </c>
      <c r="S44" s="7">
        <f t="shared" si="6"/>
        <v>5.6364810967194631E-2</v>
      </c>
      <c r="T44" s="2">
        <f t="shared" si="12"/>
        <v>1.099694703036469E-2</v>
      </c>
      <c r="U44" s="2">
        <f t="shared" si="13"/>
        <v>1.7232019322460122E-2</v>
      </c>
      <c r="X44" s="3"/>
      <c r="Z44" s="10"/>
    </row>
    <row r="45" spans="4:26" x14ac:dyDescent="0.3">
      <c r="E45" s="2">
        <f t="shared" si="14"/>
        <v>1.4619768964069615</v>
      </c>
      <c r="F45" s="1">
        <v>0.78</v>
      </c>
      <c r="G45" s="2">
        <f t="shared" si="1"/>
        <v>0.96527777777777779</v>
      </c>
      <c r="H45" s="3">
        <f t="shared" si="7"/>
        <v>1.8363490360161685E-4</v>
      </c>
      <c r="I45" s="3">
        <f t="shared" si="2"/>
        <v>0.68391351974446923</v>
      </c>
      <c r="J45" s="2">
        <f t="shared" si="3"/>
        <v>0.99986576500678026</v>
      </c>
      <c r="K45" s="7">
        <f t="shared" si="0"/>
        <v>2.4103694874979386E-2</v>
      </c>
      <c r="L45" s="1">
        <f t="shared" si="4"/>
        <v>0.12051847437489693</v>
      </c>
      <c r="M45" s="1">
        <v>42</v>
      </c>
      <c r="N45" s="2">
        <f t="shared" si="15"/>
        <v>0.77361224489796099</v>
      </c>
      <c r="O45" s="2">
        <f t="shared" si="5"/>
        <v>0.95049130763416889</v>
      </c>
      <c r="P45" s="3">
        <f t="shared" si="9"/>
        <v>4.553910876184942E-4</v>
      </c>
      <c r="Q45" s="3">
        <f t="shared" si="10"/>
        <v>0.64574599154705448</v>
      </c>
      <c r="R45" s="2">
        <f t="shared" si="11"/>
        <v>1.5480506713880102</v>
      </c>
      <c r="S45" s="7">
        <f t="shared" si="6"/>
        <v>4.5367863936829941E-2</v>
      </c>
      <c r="T45" s="2">
        <f t="shared" si="12"/>
        <v>9.7327081309963315E-3</v>
      </c>
      <c r="U45" s="2">
        <f t="shared" si="13"/>
        <v>1.4887825995999806E-2</v>
      </c>
      <c r="X45" s="3"/>
      <c r="Z45" s="10"/>
    </row>
    <row r="46" spans="4:26" x14ac:dyDescent="0.3">
      <c r="E46" s="2">
        <f t="shared" si="14"/>
        <v>1.3387825226825216</v>
      </c>
      <c r="F46" s="1">
        <v>0.79</v>
      </c>
      <c r="G46" s="2">
        <f t="shared" si="1"/>
        <v>0.98842592592592593</v>
      </c>
      <c r="H46" s="3">
        <f t="shared" si="7"/>
        <v>1.1028712594254278E-5</v>
      </c>
      <c r="I46" s="3">
        <f t="shared" si="2"/>
        <v>0.74694179266134875</v>
      </c>
      <c r="J46" s="2">
        <f t="shared" si="3"/>
        <v>0.99999261747616564</v>
      </c>
      <c r="K46" s="7">
        <f t="shared" si="0"/>
        <v>3.8441399562707873E-3</v>
      </c>
      <c r="L46" s="1">
        <f t="shared" si="4"/>
        <v>1.9220699781353937E-2</v>
      </c>
      <c r="M46" s="1">
        <v>43</v>
      </c>
      <c r="N46" s="2">
        <f t="shared" si="15"/>
        <v>0.77628571428571613</v>
      </c>
      <c r="O46" s="2">
        <f t="shared" si="5"/>
        <v>0.9566798941798984</v>
      </c>
      <c r="P46" s="3">
        <f t="shared" si="9"/>
        <v>3.2353788534005554E-4</v>
      </c>
      <c r="Q46" s="3">
        <f t="shared" si="10"/>
        <v>0.66152540730451304</v>
      </c>
      <c r="R46" s="2">
        <f t="shared" si="11"/>
        <v>1.5112881674261662</v>
      </c>
      <c r="S46" s="7">
        <f t="shared" si="6"/>
        <v>3.563515580583361E-2</v>
      </c>
      <c r="T46" s="2">
        <f t="shared" si="12"/>
        <v>8.526952821552327E-3</v>
      </c>
      <c r="U46" s="2">
        <f t="shared" si="13"/>
        <v>1.2734494647456282E-2</v>
      </c>
      <c r="X46" s="3"/>
      <c r="Z46" s="10"/>
    </row>
    <row r="47" spans="4:26" x14ac:dyDescent="0.3">
      <c r="E47" s="2">
        <f t="shared" si="14"/>
        <v>1.2820512820512819</v>
      </c>
      <c r="F47" s="1">
        <v>0.79500000000000004</v>
      </c>
      <c r="G47" s="2">
        <f t="shared" si="1"/>
        <v>1</v>
      </c>
      <c r="H47" s="3">
        <f t="shared" si="7"/>
        <v>0</v>
      </c>
      <c r="I47" s="3">
        <f t="shared" si="2"/>
        <v>0.78</v>
      </c>
      <c r="J47" s="2">
        <f t="shared" si="3"/>
        <v>1</v>
      </c>
      <c r="K47" s="7">
        <f>(1/(1-$C$4-$C$3))*$C$12*($C$10*G47^($C$10-1)*(1-G47)^$C$9+$C$9*G47^$C$10*(1-G47)^($C$9-1))/((G47^$C$10+$C$12*(1-G47)^$C$9)^2)</f>
        <v>0</v>
      </c>
      <c r="L47" s="1">
        <f t="shared" si="4"/>
        <v>0</v>
      </c>
      <c r="M47" s="1">
        <v>44</v>
      </c>
      <c r="N47" s="2">
        <f t="shared" si="15"/>
        <v>0.77895918367347128</v>
      </c>
      <c r="O47" s="2">
        <f t="shared" si="5"/>
        <v>0.96286848072562792</v>
      </c>
      <c r="P47" s="3">
        <f t="shared" si="9"/>
        <v>2.1804260457281011E-4</v>
      </c>
      <c r="Q47" s="3">
        <f t="shared" si="10"/>
        <v>0.67758492098743173</v>
      </c>
      <c r="R47" s="2">
        <f t="shared" si="11"/>
        <v>1.4755923545978726</v>
      </c>
      <c r="S47" s="7">
        <f t="shared" si="6"/>
        <v>2.7108202984281283E-2</v>
      </c>
      <c r="T47" s="2">
        <f t="shared" si="12"/>
        <v>7.3703475202667908E-3</v>
      </c>
      <c r="U47" s="2">
        <f t="shared" si="13"/>
        <v>1.0747893346022105E-2</v>
      </c>
      <c r="X47" s="3"/>
      <c r="Z47" s="10"/>
    </row>
    <row r="48" spans="4:26" x14ac:dyDescent="0.3">
      <c r="F48" s="20">
        <v>0.66400000000000003</v>
      </c>
      <c r="G48" s="4">
        <f t="shared" si="1"/>
        <v>0.6967592592592593</v>
      </c>
      <c r="H48" s="4">
        <f t="shared" si="7"/>
        <v>4.7138539765148299E-2</v>
      </c>
      <c r="I48" s="4">
        <f t="shared" si="2"/>
        <v>0.20340537647550549</v>
      </c>
      <c r="J48" s="4">
        <f t="shared" si="3"/>
        <v>0.89615901925279007</v>
      </c>
      <c r="K48" s="5">
        <f>(1/(1-$C$4-$C$3))*$C$12*($C$10*G48^($C$10-1)*(1-G48)^$C$9+$C$9*G48^$C$10*(1-G48)^($C$9-1))/((G48^$C$10+$C$12*(1-G48)^$C$9)^2)</f>
        <v>2.9686246004102363</v>
      </c>
      <c r="L48" s="1">
        <f t="shared" si="4"/>
        <v>14.843123002051183</v>
      </c>
      <c r="M48" s="1">
        <v>45</v>
      </c>
      <c r="N48" s="2">
        <f t="shared" si="15"/>
        <v>0.78163265306122642</v>
      </c>
      <c r="O48" s="2">
        <f t="shared" si="5"/>
        <v>0.96905706727135732</v>
      </c>
      <c r="P48" s="3">
        <f t="shared" si="9"/>
        <v>1.3672167528344938E-4</v>
      </c>
      <c r="Q48" s="3">
        <f t="shared" si="10"/>
        <v>0.69392765630483422</v>
      </c>
      <c r="R48" s="2">
        <f t="shared" si="11"/>
        <v>1.4409304596840389</v>
      </c>
      <c r="S48" s="7">
        <f t="shared" si="6"/>
        <v>1.9737855464014492E-2</v>
      </c>
      <c r="T48" s="2">
        <f t="shared" si="12"/>
        <v>6.2511214982292739E-3</v>
      </c>
      <c r="U48" s="2">
        <f t="shared" si="13"/>
        <v>8.9022256008489953E-3</v>
      </c>
      <c r="X48" s="3"/>
      <c r="Z48" s="10"/>
    </row>
    <row r="49" spans="7:26" x14ac:dyDescent="0.3">
      <c r="L49" s="1">
        <f t="shared" si="4"/>
        <v>0</v>
      </c>
      <c r="M49" s="1">
        <v>46</v>
      </c>
      <c r="N49" s="2">
        <f t="shared" si="15"/>
        <v>0.78430612244898157</v>
      </c>
      <c r="O49" s="2">
        <f t="shared" si="5"/>
        <v>0.97524565381708683</v>
      </c>
      <c r="P49" s="3">
        <f t="shared" si="9"/>
        <v>7.7223190018024823E-5</v>
      </c>
      <c r="Q49" s="3">
        <f t="shared" si="10"/>
        <v>0.71055675145465069</v>
      </c>
      <c r="R49" s="2">
        <f t="shared" si="11"/>
        <v>1.4072706521870666</v>
      </c>
      <c r="S49" s="7">
        <f t="shared" si="6"/>
        <v>1.3486733965785218E-2</v>
      </c>
      <c r="T49" s="2">
        <f t="shared" si="12"/>
        <v>5.1527094645873617E-3</v>
      </c>
      <c r="U49" s="2">
        <f t="shared" si="13"/>
        <v>7.1670394347094777E-3</v>
      </c>
      <c r="X49" s="3"/>
      <c r="Z49" s="10"/>
    </row>
    <row r="50" spans="7:26" x14ac:dyDescent="0.3">
      <c r="G50" s="1" t="s">
        <v>16</v>
      </c>
      <c r="H50" s="1" t="s">
        <v>17</v>
      </c>
      <c r="L50" s="1">
        <f t="shared" si="4"/>
        <v>0</v>
      </c>
      <c r="M50" s="1">
        <v>47</v>
      </c>
      <c r="N50" s="2">
        <f t="shared" si="15"/>
        <v>0.78697959183673671</v>
      </c>
      <c r="O50" s="2">
        <f t="shared" si="5"/>
        <v>0.98143424036281635</v>
      </c>
      <c r="P50" s="3">
        <f t="shared" si="9"/>
        <v>3.6974692616417279E-5</v>
      </c>
      <c r="Q50" s="3">
        <f t="shared" si="10"/>
        <v>0.72747535909774796</v>
      </c>
      <c r="R50" s="2">
        <f t="shared" si="11"/>
        <v>1.3745820736325629</v>
      </c>
      <c r="S50" s="7">
        <f t="shared" si="6"/>
        <v>8.3340245011978564E-3</v>
      </c>
      <c r="T50" s="2">
        <f t="shared" si="12"/>
        <v>4.0478259976689844E-3</v>
      </c>
      <c r="U50" s="2">
        <f t="shared" si="13"/>
        <v>5.4998155074327667E-3</v>
      </c>
      <c r="X50" s="3"/>
      <c r="Z50" s="10"/>
    </row>
    <row r="51" spans="7:26" x14ac:dyDescent="0.3">
      <c r="G51" s="22">
        <v>0.36299999999999999</v>
      </c>
      <c r="H51" s="22">
        <f>$J$48+$K$48*(G51-$F$48)</f>
        <v>2.6030145293087781E-3</v>
      </c>
      <c r="L51" s="1">
        <f t="shared" si="4"/>
        <v>0</v>
      </c>
      <c r="M51" s="1">
        <v>48</v>
      </c>
      <c r="N51" s="2">
        <f t="shared" si="15"/>
        <v>0.78965306122449186</v>
      </c>
      <c r="O51" s="2">
        <f t="shared" si="5"/>
        <v>0.98762282690854586</v>
      </c>
      <c r="P51" s="3">
        <f t="shared" si="9"/>
        <v>1.3095164219714173E-5</v>
      </c>
      <c r="Q51" s="3">
        <f t="shared" si="10"/>
        <v>0.74468664633217341</v>
      </c>
      <c r="R51" s="2">
        <f t="shared" si="11"/>
        <v>1.3428348857920454</v>
      </c>
      <c r="S51" s="7">
        <f t="shared" si="6"/>
        <v>4.286198503528872E-3</v>
      </c>
      <c r="T51" s="2">
        <f t="shared" si="12"/>
        <v>2.8786790508731732E-3</v>
      </c>
      <c r="U51" s="2">
        <f t="shared" si="13"/>
        <v>3.8212093222026095E-3</v>
      </c>
      <c r="X51" s="3"/>
      <c r="Z51" s="10"/>
    </row>
    <row r="52" spans="7:26" x14ac:dyDescent="0.3">
      <c r="G52" s="1">
        <v>0.66400000000000003</v>
      </c>
      <c r="H52" s="1">
        <v>0.89700000000000002</v>
      </c>
      <c r="L52" s="1">
        <f t="shared" si="4"/>
        <v>0</v>
      </c>
      <c r="M52" s="1">
        <v>49</v>
      </c>
      <c r="N52" s="2">
        <f t="shared" si="15"/>
        <v>0.792326530612247</v>
      </c>
      <c r="O52" s="2">
        <f t="shared" si="5"/>
        <v>0.99381141345427537</v>
      </c>
      <c r="P52" s="3">
        <f t="shared" si="9"/>
        <v>2.2206195561355276E-6</v>
      </c>
      <c r="Q52" s="3">
        <f t="shared" si="10"/>
        <v>0.76219379466760617</v>
      </c>
      <c r="R52" s="2">
        <f t="shared" si="11"/>
        <v>1.3120003734867158</v>
      </c>
      <c r="S52" s="7">
        <f t="shared" ref="S52" si="16">(1/(1-$C$4-$C$3))*$C$12*($C$10*O52^($C$10-1)*(1-O52)^$C$9+$C$9*O52^$C$10*(1-O52)^($C$9-1))/((O52^$C$10+$C$12*(1-O52)^$C$9)^2)</f>
        <v>1.4075194526556986E-3</v>
      </c>
      <c r="T52" s="2">
        <f t="shared" si="12"/>
        <v>1.4075194526556986E-3</v>
      </c>
      <c r="U52" s="2">
        <f t="shared" si="13"/>
        <v>1.8255890831817092E-3</v>
      </c>
      <c r="X52" s="3"/>
      <c r="Z52" s="10"/>
    </row>
    <row r="53" spans="7:26" x14ac:dyDescent="0.3">
      <c r="G53" s="6">
        <v>0.7</v>
      </c>
      <c r="H53" s="6">
        <f t="shared" ref="H53" si="17">$J$48+$K$48*(G53-$F$48)</f>
        <v>1.0030295048675584</v>
      </c>
      <c r="L53" s="1">
        <f t="shared" si="4"/>
        <v>0</v>
      </c>
      <c r="M53" s="1">
        <v>50</v>
      </c>
      <c r="N53" s="2">
        <f t="shared" si="15"/>
        <v>0.79500000000000215</v>
      </c>
      <c r="O53" s="2">
        <f t="shared" si="5"/>
        <v>1.0000000000000049</v>
      </c>
      <c r="P53" s="3">
        <v>0</v>
      </c>
      <c r="Q53" s="3">
        <f t="shared" si="10"/>
        <v>0.78000000000001424</v>
      </c>
      <c r="R53" s="2">
        <f t="shared" si="11"/>
        <v>1.2820512820512586</v>
      </c>
      <c r="S53" s="7">
        <v>0</v>
      </c>
      <c r="T53" s="2">
        <f t="shared" si="12"/>
        <v>0</v>
      </c>
      <c r="U53" s="2">
        <f t="shared" si="13"/>
        <v>0</v>
      </c>
      <c r="X53" s="3"/>
      <c r="Z53" s="10"/>
    </row>
    <row r="54" spans="7:26" x14ac:dyDescent="0.3">
      <c r="G54" s="6"/>
      <c r="H54" s="6"/>
      <c r="X54" s="3"/>
      <c r="Z54" s="10"/>
    </row>
    <row r="55" spans="7:26" x14ac:dyDescent="0.3">
      <c r="G55" s="6"/>
      <c r="H55" s="6"/>
      <c r="X55" s="3"/>
      <c r="Z55" s="10"/>
    </row>
    <row r="56" spans="7:26" x14ac:dyDescent="0.3">
      <c r="K56" s="10"/>
      <c r="X56" s="3"/>
      <c r="Z56" s="10"/>
    </row>
    <row r="57" spans="7:26" x14ac:dyDescent="0.3">
      <c r="I57" s="2">
        <f>K48</f>
        <v>2.9686246004102363</v>
      </c>
      <c r="J57" s="3">
        <f>R2</f>
        <v>3.2609064619699222</v>
      </c>
      <c r="X57" s="3"/>
      <c r="Z57" s="10"/>
    </row>
    <row r="58" spans="7:26" x14ac:dyDescent="0.3">
      <c r="X58" s="3"/>
      <c r="Z58" s="10"/>
    </row>
    <row r="59" spans="7:26" x14ac:dyDescent="0.3">
      <c r="X59" s="3"/>
      <c r="Z59" s="10"/>
    </row>
    <row r="60" spans="7:26" x14ac:dyDescent="0.3">
      <c r="X60" s="3"/>
      <c r="Z60" s="10"/>
    </row>
    <row r="61" spans="7:26" x14ac:dyDescent="0.3">
      <c r="X61" s="3"/>
      <c r="Z61" s="10"/>
    </row>
    <row r="62" spans="7:26" x14ac:dyDescent="0.3">
      <c r="X62" s="3"/>
      <c r="Z62" s="10"/>
    </row>
    <row r="63" spans="7:26" x14ac:dyDescent="0.3">
      <c r="X63" s="3"/>
      <c r="Z63" s="10"/>
    </row>
    <row r="64" spans="7:26" x14ac:dyDescent="0.3">
      <c r="X64" s="3"/>
      <c r="Z64" s="10"/>
    </row>
    <row r="65" spans="24:26" x14ac:dyDescent="0.3">
      <c r="X65" s="3"/>
      <c r="Z65" s="10"/>
    </row>
    <row r="66" spans="24:26" x14ac:dyDescent="0.3">
      <c r="X66" s="3"/>
      <c r="Z66" s="10"/>
    </row>
    <row r="67" spans="24:26" x14ac:dyDescent="0.3">
      <c r="X67" s="3"/>
      <c r="Z67" s="10"/>
    </row>
    <row r="68" spans="24:26" x14ac:dyDescent="0.3">
      <c r="X68" s="3"/>
      <c r="Z68" s="10"/>
    </row>
    <row r="69" spans="24:26" x14ac:dyDescent="0.3">
      <c r="X69" s="3"/>
      <c r="Z69" s="10"/>
    </row>
    <row r="70" spans="24:26" x14ac:dyDescent="0.3">
      <c r="X70" s="3"/>
      <c r="Z70" s="10"/>
    </row>
    <row r="71" spans="24:26" x14ac:dyDescent="0.3">
      <c r="X71" s="3"/>
      <c r="Z71" s="10"/>
    </row>
    <row r="72" spans="24:26" x14ac:dyDescent="0.3">
      <c r="X72" s="3"/>
      <c r="Z72" s="10"/>
    </row>
    <row r="73" spans="24:26" x14ac:dyDescent="0.3">
      <c r="X73" s="3"/>
      <c r="Z73" s="10"/>
    </row>
    <row r="74" spans="24:26" x14ac:dyDescent="0.3">
      <c r="X74" s="3"/>
      <c r="Z74" s="10"/>
    </row>
    <row r="75" spans="24:26" x14ac:dyDescent="0.3">
      <c r="X75" s="3"/>
      <c r="Z75" s="10"/>
    </row>
    <row r="76" spans="24:26" x14ac:dyDescent="0.3">
      <c r="X76" s="3"/>
      <c r="Z76" s="10"/>
    </row>
    <row r="77" spans="24:26" x14ac:dyDescent="0.3">
      <c r="X77" s="3"/>
      <c r="Z77" s="10"/>
    </row>
    <row r="78" spans="24:26" x14ac:dyDescent="0.3">
      <c r="X78" s="3"/>
      <c r="Z78" s="10"/>
    </row>
    <row r="79" spans="24:26" x14ac:dyDescent="0.3">
      <c r="X79" s="3"/>
      <c r="Z79" s="10"/>
    </row>
    <row r="80" spans="24:26" x14ac:dyDescent="0.3">
      <c r="X80" s="3"/>
      <c r="Z80" s="10"/>
    </row>
    <row r="81" spans="24:26" x14ac:dyDescent="0.3">
      <c r="X81" s="3"/>
      <c r="Z81" s="10"/>
    </row>
    <row r="82" spans="24:26" x14ac:dyDescent="0.3">
      <c r="X82" s="3"/>
      <c r="Z82" s="10"/>
    </row>
    <row r="83" spans="24:26" x14ac:dyDescent="0.3">
      <c r="X83" s="3"/>
      <c r="Z83" s="10"/>
    </row>
    <row r="84" spans="24:26" x14ac:dyDescent="0.3">
      <c r="X84" s="3"/>
      <c r="Z84" s="10"/>
    </row>
    <row r="85" spans="24:26" x14ac:dyDescent="0.3">
      <c r="X85" s="3"/>
      <c r="Z85" s="10"/>
    </row>
    <row r="86" spans="24:26" x14ac:dyDescent="0.3">
      <c r="X86" s="3"/>
      <c r="Z86" s="10"/>
    </row>
    <row r="87" spans="24:26" x14ac:dyDescent="0.3">
      <c r="X87" s="3"/>
      <c r="Z87" s="10"/>
    </row>
    <row r="88" spans="24:26" x14ac:dyDescent="0.3">
      <c r="X88" s="3"/>
    </row>
    <row r="89" spans="24:26" x14ac:dyDescent="0.3">
      <c r="X89" s="3"/>
    </row>
    <row r="90" spans="24:26" x14ac:dyDescent="0.3">
      <c r="X90" s="3"/>
    </row>
    <row r="91" spans="24:26" x14ac:dyDescent="0.3">
      <c r="X91" s="3"/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B8E2-7DC9-46D8-82F8-E6776596789E}">
  <dimension ref="B1:U55"/>
  <sheetViews>
    <sheetView topLeftCell="A32" zoomScaleNormal="100" workbookViewId="0">
      <selection activeCell="X55" sqref="X55"/>
    </sheetView>
  </sheetViews>
  <sheetFormatPr defaultRowHeight="16.5" x14ac:dyDescent="0.3"/>
  <cols>
    <col min="1" max="1" width="9.140625" style="1"/>
    <col min="2" max="2" width="9.140625" style="3"/>
    <col min="3" max="4" width="9.140625" style="2"/>
    <col min="5" max="5" width="9.140625" style="1"/>
    <col min="6" max="6" width="9.140625" style="2"/>
    <col min="7" max="16384" width="9.140625" style="1"/>
  </cols>
  <sheetData>
    <row r="1" spans="2:17" x14ac:dyDescent="0.3">
      <c r="M1" s="1">
        <v>0.33610000000000001</v>
      </c>
    </row>
    <row r="2" spans="2:17" x14ac:dyDescent="0.3">
      <c r="B2" s="16" t="s">
        <v>27</v>
      </c>
      <c r="C2" s="15"/>
      <c r="D2" s="15"/>
      <c r="E2" s="14"/>
      <c r="G2" s="17"/>
      <c r="H2" s="17"/>
      <c r="I2" s="17"/>
    </row>
    <row r="3" spans="2:17" x14ac:dyDescent="0.3">
      <c r="B3" s="16"/>
      <c r="C3" s="15"/>
      <c r="D3" s="15"/>
      <c r="E3" s="14"/>
      <c r="G3" s="18"/>
      <c r="H3" s="17"/>
      <c r="I3" s="17"/>
      <c r="N3" s="1" t="s">
        <v>34</v>
      </c>
      <c r="O3" s="1" t="s">
        <v>30</v>
      </c>
      <c r="P3" s="1" t="s">
        <v>30</v>
      </c>
      <c r="Q3" s="1" t="s">
        <v>31</v>
      </c>
    </row>
    <row r="4" spans="2:17" x14ac:dyDescent="0.3">
      <c r="B4" s="16" t="s">
        <v>28</v>
      </c>
      <c r="C4" s="15" t="s">
        <v>29</v>
      </c>
      <c r="D4" s="15" t="s">
        <v>30</v>
      </c>
      <c r="E4" s="14" t="s">
        <v>31</v>
      </c>
      <c r="F4" s="15" t="s">
        <v>33</v>
      </c>
      <c r="G4" s="19"/>
      <c r="H4" s="17"/>
      <c r="I4" s="1" t="s">
        <v>0</v>
      </c>
      <c r="J4" s="1">
        <v>0.36299999999999999</v>
      </c>
      <c r="M4" s="1">
        <v>1</v>
      </c>
      <c r="N4" s="1">
        <v>0</v>
      </c>
      <c r="O4" s="2">
        <v>2</v>
      </c>
      <c r="P4" s="2">
        <f>$O$4+($O$14-$O$4)*N4/($N$14-$N$4)</f>
        <v>2</v>
      </c>
      <c r="Q4" s="6">
        <f>0.001*1.127*0.2*20*300*500/(P4)</f>
        <v>338.1</v>
      </c>
    </row>
    <row r="5" spans="2:17" x14ac:dyDescent="0.3">
      <c r="B5" s="3">
        <v>0.79500000000000004</v>
      </c>
      <c r="C5" s="2">
        <v>0</v>
      </c>
      <c r="D5" s="2">
        <v>1.282</v>
      </c>
      <c r="E5" s="21">
        <f>(1.127*0.2*20*300*500)/(D5*1000)</f>
        <v>527.45709828393137</v>
      </c>
      <c r="F5" s="2" t="s">
        <v>32</v>
      </c>
      <c r="G5" s="17"/>
      <c r="H5" s="17"/>
      <c r="I5" s="1" t="s">
        <v>1</v>
      </c>
      <c r="J5" s="1">
        <v>0.20499999999999999</v>
      </c>
      <c r="M5" s="1">
        <v>2</v>
      </c>
      <c r="N5" s="2">
        <v>3.3610000000000001E-2</v>
      </c>
      <c r="P5" s="2">
        <f t="shared" ref="P5:P14" si="0">$O$4+($O$14-$O$4)*N5/($N$14-$N$4)</f>
        <v>2.1263999999999998</v>
      </c>
      <c r="Q5" s="6">
        <f t="shared" ref="Q5:Q14" si="1">0.001*1.127*0.2*20*300*500/(P5)</f>
        <v>318.00225733634318</v>
      </c>
    </row>
    <row r="6" spans="2:17" x14ac:dyDescent="0.3">
      <c r="B6" s="3">
        <v>0.79237740000000001</v>
      </c>
      <c r="C6" s="2">
        <v>1.3651273364689144E-3</v>
      </c>
      <c r="D6" s="2">
        <v>1.2998200073203263</v>
      </c>
      <c r="E6" s="21">
        <f t="shared" ref="E6:E55" si="2">(1.127*0.2*20*300*500)/(D6*1000)</f>
        <v>520.22587449937441</v>
      </c>
      <c r="F6" s="2">
        <f t="shared" ref="F6:F54" si="3">1/C6</f>
        <v>732.53239700454219</v>
      </c>
      <c r="G6" s="17"/>
      <c r="H6" s="17"/>
      <c r="I6" s="1" t="s">
        <v>2</v>
      </c>
      <c r="J6" s="1">
        <v>1</v>
      </c>
      <c r="M6" s="1">
        <v>3</v>
      </c>
      <c r="N6" s="2">
        <v>6.7220000000000002E-2</v>
      </c>
      <c r="P6" s="2">
        <f t="shared" si="0"/>
        <v>2.2528000000000001</v>
      </c>
      <c r="Q6" s="6">
        <f t="shared" si="1"/>
        <v>300.15980113636363</v>
      </c>
    </row>
    <row r="7" spans="2:17" x14ac:dyDescent="0.3">
      <c r="B7" s="3">
        <v>0.78975479999999998</v>
      </c>
      <c r="C7" s="2">
        <v>4.1545356220919327E-3</v>
      </c>
      <c r="D7" s="2">
        <v>1.3184808483365942</v>
      </c>
      <c r="E7" s="21">
        <f t="shared" si="2"/>
        <v>512.86296714366335</v>
      </c>
      <c r="F7" s="2">
        <f t="shared" si="3"/>
        <v>240.70078847860984</v>
      </c>
      <c r="G7" s="17"/>
      <c r="H7" s="17"/>
      <c r="I7" s="1" t="s">
        <v>3</v>
      </c>
      <c r="J7" s="1">
        <v>0.78</v>
      </c>
      <c r="M7" s="1">
        <v>4</v>
      </c>
      <c r="N7" s="2">
        <v>0.10083</v>
      </c>
      <c r="P7" s="2">
        <f t="shared" si="0"/>
        <v>2.3792</v>
      </c>
      <c r="Q7" s="6">
        <f t="shared" si="1"/>
        <v>284.21318090114329</v>
      </c>
    </row>
    <row r="8" spans="2:17" x14ac:dyDescent="0.3">
      <c r="B8" s="3">
        <v>0.78713219999999995</v>
      </c>
      <c r="C8" s="2">
        <v>8.0729801984896973E-3</v>
      </c>
      <c r="D8" s="2">
        <v>1.3375798081367738</v>
      </c>
      <c r="E8" s="21">
        <f t="shared" si="2"/>
        <v>505.53992807497235</v>
      </c>
      <c r="F8" s="2">
        <f t="shared" si="3"/>
        <v>123.86999291625678</v>
      </c>
      <c r="G8" s="17"/>
      <c r="H8" s="17"/>
      <c r="I8" s="1" t="s">
        <v>4</v>
      </c>
      <c r="J8" s="1">
        <v>2</v>
      </c>
      <c r="K8" s="1" t="s">
        <v>5</v>
      </c>
      <c r="M8" s="1">
        <v>5</v>
      </c>
      <c r="N8" s="2">
        <v>0.13444</v>
      </c>
      <c r="P8" s="2">
        <f t="shared" si="0"/>
        <v>2.5055999999999998</v>
      </c>
      <c r="Q8" s="6">
        <f t="shared" si="1"/>
        <v>269.87547892720312</v>
      </c>
    </row>
    <row r="9" spans="2:17" x14ac:dyDescent="0.3">
      <c r="B9" s="3">
        <v>0.78450959999999992</v>
      </c>
      <c r="C9" s="2">
        <v>1.3056066497170248E-2</v>
      </c>
      <c r="D9" s="2">
        <v>1.3572912395737096</v>
      </c>
      <c r="E9" s="21">
        <f t="shared" si="2"/>
        <v>498.19816137056705</v>
      </c>
      <c r="F9" s="2">
        <f t="shared" si="3"/>
        <v>76.59274715066276</v>
      </c>
      <c r="G9" s="17"/>
      <c r="H9" s="17"/>
      <c r="I9" s="1" t="s">
        <v>6</v>
      </c>
      <c r="J9" s="1">
        <v>1</v>
      </c>
      <c r="K9" s="1" t="s">
        <v>5</v>
      </c>
      <c r="M9" s="1">
        <v>6</v>
      </c>
      <c r="N9" s="2">
        <v>0.16805</v>
      </c>
      <c r="P9" s="2">
        <f t="shared" si="0"/>
        <v>2.6319999999999997</v>
      </c>
      <c r="Q9" s="6">
        <f t="shared" si="1"/>
        <v>256.91489361702133</v>
      </c>
    </row>
    <row r="10" spans="2:17" x14ac:dyDescent="0.3">
      <c r="B10" s="3">
        <v>0.78188699999999989</v>
      </c>
      <c r="C10" s="2">
        <v>1.9095436817639994E-2</v>
      </c>
      <c r="D10" s="2">
        <v>1.3776331395320192</v>
      </c>
      <c r="E10" s="21">
        <f t="shared" si="2"/>
        <v>490.84185084986018</v>
      </c>
      <c r="F10" s="2">
        <f t="shared" si="3"/>
        <v>52.368532312191959</v>
      </c>
      <c r="G10" s="17"/>
      <c r="H10" s="17"/>
      <c r="I10" s="1" t="s">
        <v>7</v>
      </c>
      <c r="J10" s="1">
        <v>2.56</v>
      </c>
      <c r="M10" s="1">
        <v>7</v>
      </c>
      <c r="N10" s="2">
        <v>0.20166000000000001</v>
      </c>
      <c r="P10" s="2">
        <f t="shared" si="0"/>
        <v>2.7584</v>
      </c>
      <c r="Q10" s="6">
        <f t="shared" si="1"/>
        <v>245.14211136890953</v>
      </c>
    </row>
    <row r="11" spans="2:17" x14ac:dyDescent="0.3">
      <c r="B11" s="3">
        <v>0.77926439999999986</v>
      </c>
      <c r="C11" s="2">
        <v>2.620910202344693E-2</v>
      </c>
      <c r="D11" s="2">
        <v>1.3986240359862641</v>
      </c>
      <c r="E11" s="21">
        <f t="shared" si="2"/>
        <v>483.47517460127574</v>
      </c>
      <c r="F11" s="2">
        <f t="shared" si="3"/>
        <v>38.154683785251009</v>
      </c>
      <c r="G11" s="17"/>
      <c r="H11" s="17"/>
      <c r="I11" s="1" t="s">
        <v>8</v>
      </c>
      <c r="J11" s="1">
        <v>3.72</v>
      </c>
      <c r="M11" s="1">
        <v>8</v>
      </c>
      <c r="N11" s="2">
        <v>0.23527000000000001</v>
      </c>
      <c r="P11" s="2">
        <f t="shared" si="0"/>
        <v>2.8847999999999998</v>
      </c>
      <c r="Q11" s="6">
        <f t="shared" si="1"/>
        <v>234.40099833610651</v>
      </c>
    </row>
    <row r="12" spans="2:17" x14ac:dyDescent="0.3">
      <c r="B12" s="3">
        <v>0.77664179999999983</v>
      </c>
      <c r="C12" s="2">
        <v>3.443100154175735E-2</v>
      </c>
      <c r="D12" s="2">
        <v>1.4202829723227075</v>
      </c>
      <c r="E12" s="21">
        <f t="shared" si="2"/>
        <v>476.10230720020081</v>
      </c>
      <c r="F12" s="2">
        <f t="shared" si="3"/>
        <v>29.043593134728205</v>
      </c>
      <c r="G12" s="17"/>
      <c r="H12" s="17"/>
      <c r="M12" s="1">
        <v>9</v>
      </c>
      <c r="N12" s="2">
        <v>0.26888000000000001</v>
      </c>
      <c r="P12" s="2">
        <f t="shared" si="0"/>
        <v>3.0111999999999997</v>
      </c>
      <c r="Q12" s="6">
        <f t="shared" si="1"/>
        <v>224.56163655685444</v>
      </c>
    </row>
    <row r="13" spans="2:17" x14ac:dyDescent="0.3">
      <c r="B13" s="3">
        <v>0.7740191999999998</v>
      </c>
      <c r="C13" s="2">
        <v>4.3806324036966056E-2</v>
      </c>
      <c r="D13" s="2">
        <v>1.4426294962812993</v>
      </c>
      <c r="E13" s="21">
        <f t="shared" si="2"/>
        <v>468.72741874684874</v>
      </c>
      <c r="F13" s="2">
        <f t="shared" si="3"/>
        <v>22.82775425658058</v>
      </c>
      <c r="I13" s="1" t="s">
        <v>13</v>
      </c>
      <c r="J13" s="2">
        <f>(J6*J9)/(J7*J8)</f>
        <v>0.64102564102564097</v>
      </c>
      <c r="M13" s="1">
        <v>10</v>
      </c>
      <c r="N13" s="2">
        <v>0.30249000000000004</v>
      </c>
      <c r="P13" s="2">
        <f t="shared" si="0"/>
        <v>3.1375999999999999</v>
      </c>
      <c r="Q13" s="6">
        <f t="shared" si="1"/>
        <v>215.51504334523204</v>
      </c>
    </row>
    <row r="14" spans="2:17" x14ac:dyDescent="0.3">
      <c r="B14" s="3">
        <v>0.77139659999999977</v>
      </c>
      <c r="C14" s="2">
        <v>5.4389120653701974E-2</v>
      </c>
      <c r="D14" s="2">
        <v>1.4656836494598271</v>
      </c>
      <c r="E14" s="21">
        <f t="shared" si="2"/>
        <v>461.35467244190875</v>
      </c>
      <c r="F14" s="2">
        <f t="shared" si="3"/>
        <v>18.386029926224509</v>
      </c>
      <c r="M14" s="1">
        <v>11</v>
      </c>
      <c r="N14" s="2">
        <v>0.33610000000000001</v>
      </c>
      <c r="O14" s="1">
        <v>3.2639999999999998</v>
      </c>
      <c r="P14" s="2">
        <f t="shared" si="0"/>
        <v>3.2639999999999998</v>
      </c>
      <c r="Q14" s="6">
        <f t="shared" si="1"/>
        <v>207.16911764705884</v>
      </c>
    </row>
    <row r="15" spans="2:17" x14ac:dyDescent="0.3">
      <c r="B15" s="3">
        <v>0.76877399999999974</v>
      </c>
      <c r="C15" s="2">
        <v>6.6240995205793851E-2</v>
      </c>
      <c r="D15" s="2">
        <v>1.4894659554970369</v>
      </c>
      <c r="E15" s="21">
        <f t="shared" si="2"/>
        <v>453.98822141883136</v>
      </c>
      <c r="F15" s="2">
        <f t="shared" si="3"/>
        <v>15.096391545647155</v>
      </c>
    </row>
    <row r="16" spans="2:17" x14ac:dyDescent="0.3">
      <c r="B16" s="3">
        <v>0.7661513999999997</v>
      </c>
      <c r="C16" s="2">
        <v>7.9430359757432428E-2</v>
      </c>
      <c r="D16" s="2">
        <v>1.5139974058220569</v>
      </c>
      <c r="E16" s="21">
        <f t="shared" si="2"/>
        <v>446.63220518059137</v>
      </c>
      <c r="F16" s="2">
        <f t="shared" si="3"/>
        <v>12.589644602565562</v>
      </c>
    </row>
    <row r="17" spans="2:21" x14ac:dyDescent="0.3">
      <c r="B17" s="3">
        <v>0.76352879999999967</v>
      </c>
      <c r="C17" s="2">
        <v>9.4032011521582359E-2</v>
      </c>
      <c r="D17" s="2">
        <v>1.5392994421628758</v>
      </c>
      <c r="E17" s="21">
        <f t="shared" si="2"/>
        <v>439.29074582776997</v>
      </c>
      <c r="F17" s="2">
        <f t="shared" si="3"/>
        <v>10.634676253527541</v>
      </c>
    </row>
    <row r="18" spans="2:21" x14ac:dyDescent="0.3">
      <c r="B18" s="3">
        <v>0.76090619999999964</v>
      </c>
      <c r="C18" s="2">
        <v>0.1101269030901306</v>
      </c>
      <c r="D18" s="2">
        <v>1.5653939351285155</v>
      </c>
      <c r="E18" s="21">
        <f t="shared" si="2"/>
        <v>431.96794418683209</v>
      </c>
      <c r="F18" s="2">
        <f t="shared" si="3"/>
        <v>9.0804333177477545</v>
      </c>
    </row>
    <row r="19" spans="2:21" x14ac:dyDescent="0.3">
      <c r="B19" s="3">
        <v>0.75828359999999961</v>
      </c>
      <c r="C19" s="2">
        <v>0.12780203353797576</v>
      </c>
      <c r="D19" s="2">
        <v>1.59230315821866</v>
      </c>
      <c r="E19" s="21">
        <f t="shared" si="2"/>
        <v>424.667875906544</v>
      </c>
      <c r="F19" s="2">
        <f t="shared" si="3"/>
        <v>7.8246016304807453</v>
      </c>
    </row>
    <row r="20" spans="2:21" x14ac:dyDescent="0.3">
      <c r="B20" s="3">
        <v>0.75566099999999958</v>
      </c>
      <c r="C20" s="2">
        <v>0.14715041652111699</v>
      </c>
      <c r="D20" s="2">
        <v>1.6200497566122711</v>
      </c>
      <c r="E20" s="21">
        <f t="shared" si="2"/>
        <v>417.39458756749531</v>
      </c>
      <c r="F20" s="2">
        <f t="shared" si="3"/>
        <v>6.7957673762785022</v>
      </c>
    </row>
    <row r="21" spans="2:21" x14ac:dyDescent="0.3">
      <c r="B21" s="3">
        <v>0.75303839999999955</v>
      </c>
      <c r="C21" s="2">
        <v>0.16827109702961079</v>
      </c>
      <c r="D21" s="2">
        <v>1.6486567100614948</v>
      </c>
      <c r="E21" s="21">
        <f t="shared" si="2"/>
        <v>410.15209283609914</v>
      </c>
      <c r="F21" s="2">
        <f t="shared" si="3"/>
        <v>5.9427912318419676</v>
      </c>
    </row>
    <row r="22" spans="2:21" x14ac:dyDescent="0.3">
      <c r="B22" s="3">
        <v>0.75041579999999952</v>
      </c>
      <c r="C22" s="2">
        <v>0.19126919724508365</v>
      </c>
      <c r="D22" s="2">
        <v>1.6781472891780784</v>
      </c>
      <c r="E22" s="21">
        <f t="shared" si="2"/>
        <v>402.94436868601008</v>
      </c>
      <c r="F22" s="2">
        <f t="shared" si="3"/>
        <v>5.228233371621493</v>
      </c>
    </row>
    <row r="23" spans="2:21" x14ac:dyDescent="0.3">
      <c r="B23" s="3">
        <v>0.74779319999999949</v>
      </c>
      <c r="C23" s="2">
        <v>0.21625597703583557</v>
      </c>
      <c r="D23" s="2">
        <v>1.7085450043513051</v>
      </c>
      <c r="E23" s="21">
        <f t="shared" si="2"/>
        <v>395.77535170443895</v>
      </c>
      <c r="F23" s="2">
        <f t="shared" si="3"/>
        <v>4.6241496475923576</v>
      </c>
    </row>
    <row r="24" spans="2:21" x14ac:dyDescent="0.3">
      <c r="B24" s="3">
        <v>0.74517059999999946</v>
      </c>
      <c r="C24" s="2">
        <v>0.24334889756524</v>
      </c>
      <c r="D24" s="2">
        <v>1.7398735464818926</v>
      </c>
      <c r="E24" s="21">
        <f t="shared" si="2"/>
        <v>388.64893449717005</v>
      </c>
      <c r="F24" s="2">
        <f t="shared" si="3"/>
        <v>4.1093261979208577</v>
      </c>
    </row>
    <row r="25" spans="2:21" x14ac:dyDescent="0.3">
      <c r="B25" s="3">
        <v>0.74254799999999943</v>
      </c>
      <c r="C25" s="2">
        <v>0.27267167813505044</v>
      </c>
      <c r="D25" s="2">
        <v>1.7721567186571285</v>
      </c>
      <c r="E25" s="21">
        <f t="shared" si="2"/>
        <v>381.56896220352229</v>
      </c>
      <c r="F25" s="2">
        <f t="shared" si="3"/>
        <v>3.6674142574672315</v>
      </c>
    </row>
    <row r="26" spans="2:21" x14ac:dyDescent="0.3">
      <c r="B26" s="3">
        <v>0.7399253999999994</v>
      </c>
      <c r="C26" s="2">
        <v>0.30435433720887273</v>
      </c>
      <c r="D26" s="2">
        <v>1.8054183578301339</v>
      </c>
      <c r="E26" s="21">
        <f t="shared" si="2"/>
        <v>374.53922913063758</v>
      </c>
      <c r="F26" s="2">
        <f t="shared" si="3"/>
        <v>3.2856439936774042</v>
      </c>
    </row>
    <row r="27" spans="2:21" x14ac:dyDescent="0.3">
      <c r="B27" s="3">
        <v>0.73730279999999937</v>
      </c>
      <c r="C27" s="2">
        <v>0.33853320883909932</v>
      </c>
      <c r="D27" s="2">
        <v>1.8396822455016788</v>
      </c>
      <c r="E27" s="21">
        <f t="shared" si="2"/>
        <v>367.56347551508884</v>
      </c>
      <c r="F27" s="2">
        <f t="shared" si="3"/>
        <v>2.9539199519870079</v>
      </c>
      <c r="N27" s="1" t="s">
        <v>35</v>
      </c>
    </row>
    <row r="28" spans="2:21" ht="17.25" thickBot="1" x14ac:dyDescent="0.35">
      <c r="B28" s="3">
        <v>0.73468019999999934</v>
      </c>
      <c r="C28" s="2">
        <v>0.37535092562021916</v>
      </c>
      <c r="D28" s="2">
        <v>1.8749720063376227</v>
      </c>
      <c r="E28" s="21">
        <f t="shared" si="2"/>
        <v>360.6453844187356</v>
      </c>
      <c r="F28" s="2">
        <f t="shared" si="3"/>
        <v>2.6641735286722112</v>
      </c>
    </row>
    <row r="29" spans="2:21" x14ac:dyDescent="0.3">
      <c r="B29" s="3">
        <v>0.73205759999999931</v>
      </c>
      <c r="C29" s="2">
        <v>0.41495635891709914</v>
      </c>
      <c r="D29" s="2">
        <v>1.9113109935901895</v>
      </c>
      <c r="E29" s="21">
        <f t="shared" si="2"/>
        <v>353.78857876489894</v>
      </c>
      <c r="F29" s="2">
        <f t="shared" si="3"/>
        <v>2.4098919766157434</v>
      </c>
      <c r="L29" s="1" t="s">
        <v>9</v>
      </c>
      <c r="M29" s="1" t="s">
        <v>14</v>
      </c>
      <c r="N29" s="24">
        <v>5.05</v>
      </c>
      <c r="O29" s="25">
        <v>7</v>
      </c>
      <c r="P29" s="25">
        <v>9</v>
      </c>
      <c r="Q29" s="25">
        <v>11</v>
      </c>
      <c r="R29" s="25">
        <v>13</v>
      </c>
      <c r="S29" s="25">
        <v>10</v>
      </c>
      <c r="T29" s="25">
        <v>11</v>
      </c>
      <c r="U29" s="26">
        <v>12</v>
      </c>
    </row>
    <row r="30" spans="2:21" x14ac:dyDescent="0.3">
      <c r="B30" s="3">
        <v>0.72943499999999928</v>
      </c>
      <c r="C30" s="2">
        <v>0.45750450653702113</v>
      </c>
      <c r="D30" s="2">
        <v>1.9487221601282683</v>
      </c>
      <c r="E30" s="21">
        <f t="shared" si="2"/>
        <v>346.99661852025707</v>
      </c>
      <c r="F30" s="2">
        <f t="shared" si="3"/>
        <v>2.1857708191101288</v>
      </c>
      <c r="L30" s="1">
        <v>0.36299999999999999</v>
      </c>
      <c r="M30" s="6">
        <v>2.9751259003864465</v>
      </c>
      <c r="N30" s="27">
        <f t="shared" ref="N30:N45" si="4">$M30*N$29</f>
        <v>15.024385796951554</v>
      </c>
      <c r="O30" s="27">
        <f t="shared" ref="O30:U30" si="5">$M30*O$29</f>
        <v>20.825881302705127</v>
      </c>
      <c r="P30" s="27">
        <f t="shared" si="5"/>
        <v>26.776133103478017</v>
      </c>
      <c r="Q30" s="27">
        <f t="shared" si="5"/>
        <v>32.726384904250914</v>
      </c>
      <c r="R30" s="27">
        <f t="shared" si="5"/>
        <v>38.676636705023803</v>
      </c>
      <c r="S30" s="27">
        <f t="shared" si="5"/>
        <v>29.751259003864465</v>
      </c>
      <c r="T30" s="27">
        <f t="shared" si="5"/>
        <v>32.726384904250914</v>
      </c>
      <c r="U30" s="27">
        <f t="shared" si="5"/>
        <v>35.701510804637358</v>
      </c>
    </row>
    <row r="31" spans="2:21" x14ac:dyDescent="0.3">
      <c r="B31" s="3">
        <v>0.72681239999999925</v>
      </c>
      <c r="C31" s="2">
        <v>0.50315631727647214</v>
      </c>
      <c r="D31" s="2">
        <v>1.9872279138227946</v>
      </c>
      <c r="E31" s="21">
        <f t="shared" si="2"/>
        <v>340.27299802729033</v>
      </c>
      <c r="F31" s="2">
        <f t="shared" si="3"/>
        <v>1.9874539296512983</v>
      </c>
      <c r="L31" s="1">
        <v>0.66390000000000005</v>
      </c>
      <c r="M31" s="6">
        <v>2.9751259003864465</v>
      </c>
      <c r="N31" s="27">
        <f t="shared" si="4"/>
        <v>15.024385796951554</v>
      </c>
      <c r="O31" s="28">
        <f t="shared" ref="O31:U45" si="6">$M31*O$29</f>
        <v>20.825881302705127</v>
      </c>
      <c r="P31" s="28">
        <f t="shared" si="6"/>
        <v>26.776133103478017</v>
      </c>
      <c r="Q31" s="28">
        <f t="shared" si="6"/>
        <v>32.726384904250914</v>
      </c>
      <c r="R31" s="28">
        <f t="shared" si="6"/>
        <v>38.676636705023803</v>
      </c>
      <c r="S31" s="28">
        <f t="shared" si="6"/>
        <v>29.751259003864465</v>
      </c>
      <c r="T31" s="28">
        <f t="shared" si="6"/>
        <v>32.726384904250914</v>
      </c>
      <c r="U31" s="29">
        <f t="shared" si="6"/>
        <v>35.701510804637358</v>
      </c>
    </row>
    <row r="32" spans="2:21" x14ac:dyDescent="0.3">
      <c r="B32" s="3">
        <v>0.72418979999999922</v>
      </c>
      <c r="C32" s="2">
        <v>0.55207844091378744</v>
      </c>
      <c r="D32" s="2">
        <v>2.0268499559798121</v>
      </c>
      <c r="E32" s="21">
        <f t="shared" si="2"/>
        <v>333.62114349165722</v>
      </c>
      <c r="F32" s="2">
        <f t="shared" si="3"/>
        <v>1.8113368063147388</v>
      </c>
      <c r="L32" s="1">
        <v>0.67</v>
      </c>
      <c r="M32" s="6">
        <v>2.5937814391146983</v>
      </c>
      <c r="N32" s="27">
        <f t="shared" si="4"/>
        <v>13.098596267529226</v>
      </c>
      <c r="O32" s="28">
        <f t="shared" si="6"/>
        <v>18.156470073802886</v>
      </c>
      <c r="P32" s="28">
        <f t="shared" si="6"/>
        <v>23.344032952032286</v>
      </c>
      <c r="Q32" s="28">
        <f t="shared" si="6"/>
        <v>28.531595830261679</v>
      </c>
      <c r="R32" s="28">
        <f t="shared" si="6"/>
        <v>33.719158708491079</v>
      </c>
      <c r="S32" s="28">
        <f t="shared" si="6"/>
        <v>25.937814391146983</v>
      </c>
      <c r="T32" s="28">
        <f t="shared" si="6"/>
        <v>28.531595830261679</v>
      </c>
      <c r="U32" s="29">
        <f t="shared" si="6"/>
        <v>31.125377269376379</v>
      </c>
    </row>
    <row r="33" spans="2:21" x14ac:dyDescent="0.3">
      <c r="B33" s="3">
        <v>0.72156719999999919</v>
      </c>
      <c r="C33" s="2">
        <v>0.60444289126707007</v>
      </c>
      <c r="D33" s="2">
        <v>2.0676091014688076</v>
      </c>
      <c r="E33" s="21">
        <f t="shared" si="2"/>
        <v>327.04441062850549</v>
      </c>
      <c r="F33" s="2">
        <f t="shared" si="3"/>
        <v>1.6544160158848737</v>
      </c>
      <c r="L33" s="1">
        <v>0.68</v>
      </c>
      <c r="M33" s="6">
        <v>2.0388558928336393</v>
      </c>
      <c r="N33" s="27">
        <f t="shared" si="4"/>
        <v>10.296222258809879</v>
      </c>
      <c r="O33" s="28">
        <f t="shared" si="6"/>
        <v>14.271991249835475</v>
      </c>
      <c r="P33" s="28">
        <f t="shared" si="6"/>
        <v>18.349703035502753</v>
      </c>
      <c r="Q33" s="28">
        <f t="shared" si="6"/>
        <v>22.427414821170032</v>
      </c>
      <c r="R33" s="28">
        <f t="shared" si="6"/>
        <v>26.505126606837312</v>
      </c>
      <c r="S33" s="28">
        <f t="shared" si="6"/>
        <v>20.388558928336394</v>
      </c>
      <c r="T33" s="28">
        <f t="shared" si="6"/>
        <v>22.427414821170032</v>
      </c>
      <c r="U33" s="29">
        <f t="shared" si="6"/>
        <v>24.46627071400367</v>
      </c>
    </row>
    <row r="34" spans="2:21" x14ac:dyDescent="0.3">
      <c r="B34" s="3">
        <v>0.71894459999999916</v>
      </c>
      <c r="C34" s="2">
        <v>0.66042660892199867</v>
      </c>
      <c r="D34" s="2">
        <v>2.1095250791601905</v>
      </c>
      <c r="E34" s="21">
        <f t="shared" si="2"/>
        <v>320.54608247141465</v>
      </c>
      <c r="F34" s="2">
        <f t="shared" si="3"/>
        <v>1.5141727884530278</v>
      </c>
      <c r="L34" s="1">
        <v>0.69</v>
      </c>
      <c r="M34" s="6">
        <v>1.5722973295944591</v>
      </c>
      <c r="N34" s="27">
        <f t="shared" si="4"/>
        <v>7.9401015144520182</v>
      </c>
      <c r="O34" s="28">
        <f t="shared" si="6"/>
        <v>11.006081307161214</v>
      </c>
      <c r="P34" s="28">
        <f t="shared" si="6"/>
        <v>14.150675966350132</v>
      </c>
      <c r="Q34" s="28">
        <f t="shared" si="6"/>
        <v>17.29527062553905</v>
      </c>
      <c r="R34" s="28">
        <f t="shared" si="6"/>
        <v>20.439865284727968</v>
      </c>
      <c r="S34" s="28">
        <f t="shared" si="6"/>
        <v>15.722973295944591</v>
      </c>
      <c r="T34" s="28">
        <f t="shared" si="6"/>
        <v>17.29527062553905</v>
      </c>
      <c r="U34" s="29">
        <f t="shared" si="6"/>
        <v>18.867567955133509</v>
      </c>
    </row>
    <row r="35" spans="2:21" x14ac:dyDescent="0.3">
      <c r="B35" s="3">
        <v>0.71632199999999913</v>
      </c>
      <c r="C35" s="2">
        <v>0.72021090918608777</v>
      </c>
      <c r="D35" s="2">
        <v>2.1526163112666636</v>
      </c>
      <c r="E35" s="21">
        <f t="shared" si="2"/>
        <v>314.12936734745068</v>
      </c>
      <c r="F35" s="2">
        <f t="shared" si="3"/>
        <v>1.3884821616074972</v>
      </c>
      <c r="L35" s="1">
        <v>0.7</v>
      </c>
      <c r="M35" s="6">
        <v>1.1892708082460473</v>
      </c>
      <c r="N35" s="27">
        <f t="shared" si="4"/>
        <v>6.0058175816425381</v>
      </c>
      <c r="O35" s="28">
        <f t="shared" si="6"/>
        <v>8.3248956577223314</v>
      </c>
      <c r="P35" s="28">
        <f t="shared" si="6"/>
        <v>10.703437274214425</v>
      </c>
      <c r="Q35" s="28">
        <f t="shared" si="6"/>
        <v>13.08197889070652</v>
      </c>
      <c r="R35" s="28">
        <f t="shared" si="6"/>
        <v>15.460520507198614</v>
      </c>
      <c r="S35" s="28">
        <f t="shared" si="6"/>
        <v>11.892708082460473</v>
      </c>
      <c r="T35" s="28">
        <f t="shared" si="6"/>
        <v>13.08197889070652</v>
      </c>
      <c r="U35" s="29">
        <f t="shared" si="6"/>
        <v>14.271249698952566</v>
      </c>
    </row>
    <row r="36" spans="2:21" x14ac:dyDescent="0.3">
      <c r="B36" s="3">
        <v>0.7136993999999991</v>
      </c>
      <c r="C36" s="2">
        <v>0.7839807997785293</v>
      </c>
      <c r="D36" s="2">
        <v>2.1968996701829204</v>
      </c>
      <c r="E36" s="21">
        <f t="shared" si="2"/>
        <v>307.79739702163891</v>
      </c>
      <c r="F36" s="2">
        <f t="shared" si="3"/>
        <v>1.2755414421915627</v>
      </c>
      <c r="L36" s="1">
        <v>0.71</v>
      </c>
      <c r="M36" s="6">
        <v>0.8810733409535787</v>
      </c>
      <c r="N36" s="27">
        <f t="shared" si="4"/>
        <v>4.449420371815572</v>
      </c>
      <c r="O36" s="28">
        <f t="shared" si="6"/>
        <v>6.1675133866750507</v>
      </c>
      <c r="P36" s="28">
        <f t="shared" si="6"/>
        <v>7.9296600685822085</v>
      </c>
      <c r="Q36" s="28">
        <f t="shared" si="6"/>
        <v>9.6918067504893664</v>
      </c>
      <c r="R36" s="28">
        <f t="shared" si="6"/>
        <v>11.453953432396522</v>
      </c>
      <c r="S36" s="28">
        <f t="shared" si="6"/>
        <v>8.8107334095357874</v>
      </c>
      <c r="T36" s="28">
        <f t="shared" si="6"/>
        <v>9.6918067504893664</v>
      </c>
      <c r="U36" s="29">
        <f t="shared" si="6"/>
        <v>10.572880091442943</v>
      </c>
    </row>
    <row r="37" spans="2:21" x14ac:dyDescent="0.3">
      <c r="B37" s="3">
        <v>0.71107679999999907</v>
      </c>
      <c r="C37" s="2">
        <v>0.85192415175688163</v>
      </c>
      <c r="D37" s="2">
        <v>2.242390211440918</v>
      </c>
      <c r="E37" s="21">
        <f t="shared" si="2"/>
        <v>301.55322501407397</v>
      </c>
      <c r="F37" s="2">
        <f t="shared" si="3"/>
        <v>1.1738134174712018</v>
      </c>
      <c r="L37" s="1">
        <v>0.72</v>
      </c>
      <c r="M37" s="6">
        <v>0.63745065922581023</v>
      </c>
      <c r="N37" s="27">
        <f t="shared" si="4"/>
        <v>3.2191258290903417</v>
      </c>
      <c r="O37" s="28">
        <f t="shared" si="6"/>
        <v>4.4621546145806716</v>
      </c>
      <c r="P37" s="28">
        <f t="shared" si="6"/>
        <v>5.7370559330322921</v>
      </c>
      <c r="Q37" s="28">
        <f t="shared" si="6"/>
        <v>7.0119572514839126</v>
      </c>
      <c r="R37" s="28">
        <f t="shared" si="6"/>
        <v>8.2868585699355322</v>
      </c>
      <c r="S37" s="28">
        <f t="shared" si="6"/>
        <v>6.3745065922581023</v>
      </c>
      <c r="T37" s="28">
        <f t="shared" si="6"/>
        <v>7.0119572514839126</v>
      </c>
      <c r="U37" s="29">
        <f t="shared" si="6"/>
        <v>7.6494079107097228</v>
      </c>
    </row>
    <row r="38" spans="2:21" x14ac:dyDescent="0.3">
      <c r="B38" s="3">
        <v>0.70845419999999903</v>
      </c>
      <c r="C38" s="2">
        <v>0.92423070626033033</v>
      </c>
      <c r="D38" s="2">
        <v>2.2891008814491713</v>
      </c>
      <c r="E38" s="21">
        <f t="shared" si="2"/>
        <v>295.39982509286136</v>
      </c>
      <c r="F38" s="2">
        <f t="shared" si="3"/>
        <v>1.0819809309801567</v>
      </c>
      <c r="L38" s="1">
        <v>0.73</v>
      </c>
      <c r="M38" s="6">
        <v>0.44808144851968751</v>
      </c>
      <c r="N38" s="27">
        <f t="shared" si="4"/>
        <v>2.2628113150244218</v>
      </c>
      <c r="O38" s="28">
        <f t="shared" si="6"/>
        <v>3.1365701396378127</v>
      </c>
      <c r="P38" s="28">
        <f t="shared" si="6"/>
        <v>4.0327330366771879</v>
      </c>
      <c r="Q38" s="28">
        <f t="shared" si="6"/>
        <v>4.9288959337165625</v>
      </c>
      <c r="R38" s="28">
        <f t="shared" si="6"/>
        <v>5.8250588307559372</v>
      </c>
      <c r="S38" s="28">
        <f t="shared" si="6"/>
        <v>4.4808144851968752</v>
      </c>
      <c r="T38" s="28">
        <f t="shared" si="6"/>
        <v>4.9288959337165625</v>
      </c>
      <c r="U38" s="29">
        <f t="shared" si="6"/>
        <v>5.3769773822362499</v>
      </c>
    </row>
    <row r="39" spans="2:21" x14ac:dyDescent="0.3">
      <c r="B39" s="3">
        <v>0.705831599999999</v>
      </c>
      <c r="C39" s="2">
        <v>1.0010908988692711</v>
      </c>
      <c r="D39" s="2">
        <v>2.3370421987699093</v>
      </c>
      <c r="E39" s="21">
        <f t="shared" si="2"/>
        <v>289.34008994613561</v>
      </c>
      <c r="F39" s="2">
        <f t="shared" si="3"/>
        <v>0.99891028989425112</v>
      </c>
      <c r="L39" s="1">
        <v>0.74</v>
      </c>
      <c r="M39" s="6">
        <v>0.30341929021749992</v>
      </c>
      <c r="N39" s="27">
        <f t="shared" si="4"/>
        <v>1.5322674155983744</v>
      </c>
      <c r="O39" s="28">
        <f t="shared" si="6"/>
        <v>2.1239350315224996</v>
      </c>
      <c r="P39" s="28">
        <f t="shared" si="6"/>
        <v>2.730773611957499</v>
      </c>
      <c r="Q39" s="28">
        <f t="shared" si="6"/>
        <v>3.3376121923924993</v>
      </c>
      <c r="R39" s="28">
        <f t="shared" si="6"/>
        <v>3.9444507728274987</v>
      </c>
      <c r="S39" s="28">
        <f t="shared" si="6"/>
        <v>3.0341929021749992</v>
      </c>
      <c r="T39" s="28">
        <f t="shared" si="6"/>
        <v>3.3376121923924993</v>
      </c>
      <c r="U39" s="29">
        <f t="shared" si="6"/>
        <v>3.641031482609999</v>
      </c>
    </row>
    <row r="40" spans="2:21" x14ac:dyDescent="0.3">
      <c r="B40" s="3">
        <v>0.70320899999999897</v>
      </c>
      <c r="C40" s="2">
        <v>1.0826944828080765</v>
      </c>
      <c r="D40" s="2">
        <v>2.3862219078137707</v>
      </c>
      <c r="E40" s="21">
        <f t="shared" si="2"/>
        <v>283.3768300365353</v>
      </c>
      <c r="F40" s="2">
        <f t="shared" si="3"/>
        <v>0.92362159028131363</v>
      </c>
      <c r="L40" s="1">
        <v>0.75</v>
      </c>
      <c r="M40" s="6">
        <v>0.19509511986488506</v>
      </c>
      <c r="N40" s="27">
        <f t="shared" si="4"/>
        <v>0.98523035531766956</v>
      </c>
      <c r="O40" s="28">
        <f t="shared" si="6"/>
        <v>1.3656658390541954</v>
      </c>
      <c r="P40" s="28">
        <f t="shared" si="6"/>
        <v>1.7558560787839657</v>
      </c>
      <c r="Q40" s="28">
        <f t="shared" si="6"/>
        <v>2.1460463185137355</v>
      </c>
      <c r="R40" s="28">
        <f t="shared" si="6"/>
        <v>2.5362365582435058</v>
      </c>
      <c r="S40" s="28">
        <f t="shared" si="6"/>
        <v>1.9509511986488506</v>
      </c>
      <c r="T40" s="28">
        <f t="shared" si="6"/>
        <v>2.1460463185137355</v>
      </c>
      <c r="U40" s="29">
        <f t="shared" si="6"/>
        <v>2.3411414383786209</v>
      </c>
    </row>
    <row r="41" spans="2:21" x14ac:dyDescent="0.3">
      <c r="B41" s="3">
        <v>0.70058639999999894</v>
      </c>
      <c r="C41" s="2">
        <v>1.1692289319293008</v>
      </c>
      <c r="D41" s="2">
        <v>2.4366446040052843</v>
      </c>
      <c r="E41" s="21">
        <f t="shared" si="2"/>
        <v>277.51277264172313</v>
      </c>
      <c r="F41" s="2">
        <f t="shared" si="3"/>
        <v>0.85526450183706759</v>
      </c>
      <c r="L41" s="1">
        <v>0.76</v>
      </c>
      <c r="M41" s="6">
        <v>0.11605100975713195</v>
      </c>
      <c r="N41" s="27">
        <f t="shared" si="4"/>
        <v>0.58605759927351631</v>
      </c>
      <c r="O41" s="28">
        <f t="shared" si="6"/>
        <v>0.81235706829992371</v>
      </c>
      <c r="P41" s="28">
        <f t="shared" si="6"/>
        <v>1.0444590878141875</v>
      </c>
      <c r="Q41" s="28">
        <f t="shared" si="6"/>
        <v>1.2765611073284515</v>
      </c>
      <c r="R41" s="28">
        <f t="shared" si="6"/>
        <v>1.5086631268427153</v>
      </c>
      <c r="S41" s="28">
        <f t="shared" si="6"/>
        <v>1.1605100975713194</v>
      </c>
      <c r="T41" s="28">
        <f t="shared" si="6"/>
        <v>1.2765611073284515</v>
      </c>
      <c r="U41" s="29">
        <f t="shared" si="6"/>
        <v>1.3926121170855834</v>
      </c>
    </row>
    <row r="42" spans="2:21" x14ac:dyDescent="0.3">
      <c r="B42" s="3">
        <v>0.69796379999999891</v>
      </c>
      <c r="C42" s="2">
        <v>1.2608776045022774</v>
      </c>
      <c r="D42" s="2">
        <v>2.4883113297007311</v>
      </c>
      <c r="E42" s="21">
        <f t="shared" si="2"/>
        <v>271.7505610848649</v>
      </c>
      <c r="F42" s="2">
        <f t="shared" si="3"/>
        <v>0.79309839149275951</v>
      </c>
      <c r="L42" s="1">
        <v>0.77</v>
      </c>
      <c r="M42" s="6">
        <v>6.0538379045975615E-2</v>
      </c>
      <c r="N42" s="27">
        <f t="shared" si="4"/>
        <v>0.30571881418217683</v>
      </c>
      <c r="O42" s="28">
        <f t="shared" si="6"/>
        <v>0.42376865332182934</v>
      </c>
      <c r="P42" s="28">
        <f t="shared" si="6"/>
        <v>0.54484541141378051</v>
      </c>
      <c r="Q42" s="28">
        <f t="shared" si="6"/>
        <v>0.6659221695057318</v>
      </c>
      <c r="R42" s="28">
        <f t="shared" si="6"/>
        <v>0.78699892759768297</v>
      </c>
      <c r="S42" s="28">
        <f t="shared" si="6"/>
        <v>0.6053837904597561</v>
      </c>
      <c r="T42" s="28">
        <f t="shared" si="6"/>
        <v>0.6659221695057318</v>
      </c>
      <c r="U42" s="29">
        <f t="shared" si="6"/>
        <v>0.72646054855170739</v>
      </c>
    </row>
    <row r="43" spans="2:21" x14ac:dyDescent="0.3">
      <c r="B43" s="3">
        <v>0.69534119999999888</v>
      </c>
      <c r="C43" s="2">
        <v>1.3578176493895184</v>
      </c>
      <c r="D43" s="2">
        <v>2.5412191404316893</v>
      </c>
      <c r="E43" s="21">
        <f t="shared" si="2"/>
        <v>266.09275415937987</v>
      </c>
      <c r="F43" s="2">
        <f t="shared" si="3"/>
        <v>0.73647591813937974</v>
      </c>
      <c r="L43" s="1">
        <v>0.78</v>
      </c>
      <c r="M43" s="6">
        <v>2.4103694874979386E-2</v>
      </c>
      <c r="N43" s="27">
        <f t="shared" si="4"/>
        <v>0.1217236591186459</v>
      </c>
      <c r="O43" s="28">
        <f t="shared" si="6"/>
        <v>0.16872586412485571</v>
      </c>
      <c r="P43" s="28">
        <f t="shared" si="6"/>
        <v>0.21693325387481446</v>
      </c>
      <c r="Q43" s="28">
        <f t="shared" si="6"/>
        <v>0.26514064362477324</v>
      </c>
      <c r="R43" s="28">
        <f t="shared" si="6"/>
        <v>0.31334803337473199</v>
      </c>
      <c r="S43" s="28">
        <f t="shared" si="6"/>
        <v>0.24103694874979387</v>
      </c>
      <c r="T43" s="28">
        <f t="shared" si="6"/>
        <v>0.26514064362477324</v>
      </c>
      <c r="U43" s="29">
        <f t="shared" si="6"/>
        <v>0.28924433849975262</v>
      </c>
    </row>
    <row r="44" spans="2:21" x14ac:dyDescent="0.3">
      <c r="B44" s="3">
        <v>0.69271859999999885</v>
      </c>
      <c r="C44" s="2">
        <v>1.4602176373455906</v>
      </c>
      <c r="D44" s="2">
        <v>2.5953606414102253</v>
      </c>
      <c r="E44" s="21">
        <f t="shared" si="2"/>
        <v>260.54182575280845</v>
      </c>
      <c r="F44" s="2">
        <f t="shared" si="3"/>
        <v>0.68482942160445182</v>
      </c>
      <c r="L44" s="1">
        <v>0.79</v>
      </c>
      <c r="M44" s="6">
        <v>3.8441399562707873E-3</v>
      </c>
      <c r="N44" s="27">
        <f t="shared" si="4"/>
        <v>1.9412906779167474E-2</v>
      </c>
      <c r="O44" s="28">
        <f t="shared" si="6"/>
        <v>2.690897969389551E-2</v>
      </c>
      <c r="P44" s="28">
        <f t="shared" si="6"/>
        <v>3.4597259606437086E-2</v>
      </c>
      <c r="Q44" s="28">
        <f t="shared" si="6"/>
        <v>4.2285539518978663E-2</v>
      </c>
      <c r="R44" s="28">
        <f t="shared" si="6"/>
        <v>4.9973819431520232E-2</v>
      </c>
      <c r="S44" s="28">
        <f t="shared" si="6"/>
        <v>3.8441399562707874E-2</v>
      </c>
      <c r="T44" s="28">
        <f t="shared" si="6"/>
        <v>4.2285539518978663E-2</v>
      </c>
      <c r="U44" s="29">
        <f t="shared" si="6"/>
        <v>4.6129679475249444E-2</v>
      </c>
    </row>
    <row r="45" spans="2:21" ht="17.25" thickBot="1" x14ac:dyDescent="0.35">
      <c r="B45" s="3">
        <v>0.69009599999999882</v>
      </c>
      <c r="C45" s="2">
        <v>1.5682349020422861</v>
      </c>
      <c r="D45" s="2">
        <v>2.6507234946739446</v>
      </c>
      <c r="E45" s="21">
        <f t="shared" si="2"/>
        <v>255.10016467529624</v>
      </c>
      <c r="F45" s="2">
        <f t="shared" si="3"/>
        <v>0.63765957427533126</v>
      </c>
      <c r="L45" s="1">
        <v>0.79500000000000004</v>
      </c>
      <c r="M45" s="6">
        <v>0</v>
      </c>
      <c r="N45" s="30">
        <f t="shared" si="4"/>
        <v>0</v>
      </c>
      <c r="O45" s="31">
        <f t="shared" si="6"/>
        <v>0</v>
      </c>
      <c r="P45" s="31">
        <f t="shared" si="6"/>
        <v>0</v>
      </c>
      <c r="Q45" s="31">
        <f t="shared" si="6"/>
        <v>0</v>
      </c>
      <c r="R45" s="31">
        <f t="shared" si="6"/>
        <v>0</v>
      </c>
      <c r="S45" s="31">
        <f t="shared" si="6"/>
        <v>0</v>
      </c>
      <c r="T45" s="31">
        <f t="shared" si="6"/>
        <v>0</v>
      </c>
      <c r="U45" s="32">
        <f t="shared" si="6"/>
        <v>0</v>
      </c>
    </row>
    <row r="46" spans="2:21" x14ac:dyDescent="0.3">
      <c r="B46" s="3">
        <v>0.68747339999999879</v>
      </c>
      <c r="C46" s="2">
        <v>1.682012578149354</v>
      </c>
      <c r="D46" s="2">
        <v>2.707289897778832</v>
      </c>
      <c r="E46" s="21">
        <f t="shared" si="2"/>
        <v>249.77007469897529</v>
      </c>
      <c r="F46" s="2">
        <f t="shared" si="3"/>
        <v>0.59452587512767407</v>
      </c>
    </row>
    <row r="47" spans="2:21" x14ac:dyDescent="0.3">
      <c r="B47" s="3">
        <v>0.68485079999999876</v>
      </c>
      <c r="C47" s="2">
        <v>1.8016763275269083</v>
      </c>
      <c r="D47" s="2">
        <v>2.7650360355722321</v>
      </c>
      <c r="E47" s="21">
        <f t="shared" si="2"/>
        <v>244.55377481547305</v>
      </c>
      <c r="F47" s="2">
        <f t="shared" si="3"/>
        <v>0.5550386519051741</v>
      </c>
    </row>
    <row r="48" spans="2:21" x14ac:dyDescent="0.3">
      <c r="B48" s="3">
        <v>0.68222819999999873</v>
      </c>
      <c r="C48" s="2">
        <v>1.9273307494636358</v>
      </c>
      <c r="D48" s="2">
        <v>2.8239315073037177</v>
      </c>
      <c r="E48" s="21">
        <f t="shared" si="2"/>
        <v>239.45339971989404</v>
      </c>
      <c r="F48" s="2">
        <f t="shared" si="3"/>
        <v>0.51885230403670657</v>
      </c>
    </row>
    <row r="49" spans="2:6" x14ac:dyDescent="0.3">
      <c r="B49" s="3">
        <v>0.6796055999999987</v>
      </c>
      <c r="C49" s="2">
        <v>2.0590554770706824</v>
      </c>
      <c r="D49" s="2">
        <v>2.8839387321624059</v>
      </c>
      <c r="E49" s="21">
        <f t="shared" si="2"/>
        <v>234.47100053092271</v>
      </c>
      <c r="F49" s="2">
        <f t="shared" si="3"/>
        <v>0.48565957116544095</v>
      </c>
    </row>
    <row r="50" spans="2:6" x14ac:dyDescent="0.3">
      <c r="B50" s="3">
        <v>0.67698299999999867</v>
      </c>
      <c r="C50" s="2">
        <v>2.1969009695507453</v>
      </c>
      <c r="D50" s="2">
        <v>2.9450123372673112</v>
      </c>
      <c r="E50" s="21">
        <f t="shared" si="2"/>
        <v>229.60854575823228</v>
      </c>
      <c r="F50" s="2">
        <f t="shared" si="3"/>
        <v>0.45518665331760255</v>
      </c>
    </row>
    <row r="51" spans="2:6" x14ac:dyDescent="0.3">
      <c r="B51" s="3">
        <v>0.67436039999999864</v>
      </c>
      <c r="C51" s="2">
        <v>2.3408840192216473</v>
      </c>
      <c r="D51" s="2">
        <v>3.0070985331816371</v>
      </c>
      <c r="E51" s="21">
        <f t="shared" si="2"/>
        <v>224.86792253014463</v>
      </c>
      <c r="F51" s="2">
        <f t="shared" si="3"/>
        <v>0.42718904131461571</v>
      </c>
    </row>
    <row r="52" spans="2:6" x14ac:dyDescent="0.3">
      <c r="B52" s="20">
        <v>0.67173779999999861</v>
      </c>
      <c r="C52" s="10">
        <v>2.490983002965041</v>
      </c>
      <c r="D52" s="10">
        <v>3.0701344831665396</v>
      </c>
      <c r="E52" s="23">
        <f t="shared" si="2"/>
        <v>220.25093809655095</v>
      </c>
      <c r="F52" s="10">
        <f t="shared" si="3"/>
        <v>0.40144794196094086</v>
      </c>
    </row>
    <row r="53" spans="2:6" x14ac:dyDescent="0.3">
      <c r="B53" s="3">
        <v>0.66911519999999858</v>
      </c>
      <c r="C53" s="2">
        <v>2.6471329202285814</v>
      </c>
      <c r="D53" s="2">
        <v>3.1340476736248188</v>
      </c>
      <c r="E53" s="21">
        <f t="shared" si="2"/>
        <v>215.75932162445747</v>
      </c>
      <c r="F53" s="2">
        <f t="shared" si="3"/>
        <v>0.37776720328560209</v>
      </c>
    </row>
    <row r="54" spans="2:6" x14ac:dyDescent="0.3">
      <c r="B54" s="3">
        <v>0.66649259999999855</v>
      </c>
      <c r="C54" s="2">
        <v>2.8092202738016336</v>
      </c>
      <c r="D54" s="2">
        <v>3.1987552944927193</v>
      </c>
      <c r="E54" s="21">
        <f t="shared" si="2"/>
        <v>211.39472630626361</v>
      </c>
      <c r="F54" s="2">
        <f t="shared" si="3"/>
        <v>0.35597066179745668</v>
      </c>
    </row>
    <row r="55" spans="2:6" x14ac:dyDescent="0.3">
      <c r="B55" s="3">
        <v>0.66386999999999852</v>
      </c>
      <c r="C55" s="2">
        <v>2.9770778651940106</v>
      </c>
      <c r="D55" s="2">
        <v>3.2641636396949778</v>
      </c>
      <c r="E55" s="21">
        <f t="shared" si="2"/>
        <v>207.15873180401826</v>
      </c>
      <c r="F55" s="2">
        <f>1/C55</f>
        <v>0.3358998471928889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A862-6FCB-4D74-93C8-662FCA217CBE}">
  <dimension ref="A1:C53"/>
  <sheetViews>
    <sheetView zoomScale="115" zoomScaleNormal="115" workbookViewId="0">
      <selection activeCell="G26" sqref="G26"/>
    </sheetView>
  </sheetViews>
  <sheetFormatPr defaultRowHeight="15" x14ac:dyDescent="0.25"/>
  <sheetData>
    <row r="1" spans="1:3" x14ac:dyDescent="0.25">
      <c r="A1" t="s">
        <v>9</v>
      </c>
      <c r="B1" t="s">
        <v>47</v>
      </c>
      <c r="C1" t="s">
        <v>33</v>
      </c>
    </row>
    <row r="3" spans="1:3" x14ac:dyDescent="0.25">
      <c r="A3">
        <v>0.79500000000000004</v>
      </c>
      <c r="B3">
        <v>1.2821</v>
      </c>
      <c r="C3" t="s">
        <v>48</v>
      </c>
    </row>
    <row r="4" spans="1:3" x14ac:dyDescent="0.25">
      <c r="A4">
        <v>0.79239999999999999</v>
      </c>
      <c r="B4">
        <v>1.3</v>
      </c>
      <c r="C4">
        <v>732.50570000000005</v>
      </c>
    </row>
    <row r="5" spans="1:3" x14ac:dyDescent="0.25">
      <c r="A5">
        <v>0.78979999999999995</v>
      </c>
      <c r="B5">
        <v>1.3185</v>
      </c>
      <c r="C5">
        <v>240.6918</v>
      </c>
    </row>
    <row r="6" spans="1:3" x14ac:dyDescent="0.25">
      <c r="A6">
        <v>0.78710000000000002</v>
      </c>
      <c r="B6">
        <v>1.3375999999999999</v>
      </c>
      <c r="C6">
        <v>123.8653</v>
      </c>
    </row>
    <row r="7" spans="1:3" x14ac:dyDescent="0.25">
      <c r="A7">
        <v>0.78449999999999998</v>
      </c>
      <c r="B7">
        <v>1.3573</v>
      </c>
      <c r="C7">
        <v>76.589799999999997</v>
      </c>
    </row>
    <row r="8" spans="1:3" x14ac:dyDescent="0.25">
      <c r="A8">
        <v>0.78190000000000004</v>
      </c>
      <c r="B8">
        <v>1.3775999999999999</v>
      </c>
      <c r="C8">
        <v>52.366500000000002</v>
      </c>
    </row>
    <row r="9" spans="1:3" x14ac:dyDescent="0.25">
      <c r="A9">
        <v>0.77929999999999999</v>
      </c>
      <c r="B9">
        <v>1.3986000000000001</v>
      </c>
      <c r="C9">
        <v>38.153199999999998</v>
      </c>
    </row>
    <row r="10" spans="1:3" x14ac:dyDescent="0.25">
      <c r="A10">
        <v>0.77659999999999996</v>
      </c>
      <c r="B10">
        <v>1.4202999999999999</v>
      </c>
      <c r="C10">
        <v>29.042400000000001</v>
      </c>
    </row>
    <row r="11" spans="1:3" x14ac:dyDescent="0.25">
      <c r="A11">
        <v>0.77400000000000002</v>
      </c>
      <c r="B11">
        <v>1.4426000000000001</v>
      </c>
      <c r="C11">
        <v>22.826799999999999</v>
      </c>
    </row>
    <row r="12" spans="1:3" x14ac:dyDescent="0.25">
      <c r="A12">
        <v>0.77139999999999997</v>
      </c>
      <c r="B12">
        <v>1.4657</v>
      </c>
      <c r="C12">
        <v>18.385200000000001</v>
      </c>
    </row>
    <row r="13" spans="1:3" x14ac:dyDescent="0.25">
      <c r="A13">
        <v>0.76880000000000004</v>
      </c>
      <c r="B13">
        <v>1.4895</v>
      </c>
      <c r="C13">
        <v>15.095700000000001</v>
      </c>
    </row>
    <row r="14" spans="1:3" x14ac:dyDescent="0.25">
      <c r="A14">
        <v>0.76619999999999999</v>
      </c>
      <c r="B14">
        <v>1.514</v>
      </c>
      <c r="C14">
        <v>12.5891</v>
      </c>
    </row>
    <row r="15" spans="1:3" x14ac:dyDescent="0.25">
      <c r="A15">
        <v>0.76349999999999996</v>
      </c>
      <c r="B15">
        <v>1.5392999999999999</v>
      </c>
      <c r="C15">
        <v>10.6342</v>
      </c>
    </row>
    <row r="16" spans="1:3" x14ac:dyDescent="0.25">
      <c r="A16">
        <v>0.76090000000000002</v>
      </c>
      <c r="B16">
        <v>1.5653999999999999</v>
      </c>
      <c r="C16">
        <v>9.08</v>
      </c>
    </row>
    <row r="17" spans="1:3" x14ac:dyDescent="0.25">
      <c r="A17">
        <v>0.75829999999999997</v>
      </c>
      <c r="B17">
        <v>1.5923</v>
      </c>
      <c r="C17">
        <v>7.8242000000000003</v>
      </c>
    </row>
    <row r="18" spans="1:3" x14ac:dyDescent="0.25">
      <c r="A18">
        <v>0.75570000000000004</v>
      </c>
      <c r="B18">
        <v>1.6201000000000001</v>
      </c>
      <c r="C18">
        <v>6.7953999999999999</v>
      </c>
    </row>
    <row r="19" spans="1:3" x14ac:dyDescent="0.25">
      <c r="A19">
        <v>0.753</v>
      </c>
      <c r="B19">
        <v>1.6487000000000001</v>
      </c>
      <c r="C19">
        <v>5.9424999999999999</v>
      </c>
    </row>
    <row r="20" spans="1:3" x14ac:dyDescent="0.25">
      <c r="A20">
        <v>0.75039999999999996</v>
      </c>
      <c r="B20">
        <v>1.6781999999999999</v>
      </c>
      <c r="C20">
        <v>5.2279999999999998</v>
      </c>
    </row>
    <row r="21" spans="1:3" x14ac:dyDescent="0.25">
      <c r="A21">
        <v>0.74780000000000002</v>
      </c>
      <c r="B21">
        <v>1.7085999999999999</v>
      </c>
      <c r="C21">
        <v>4.6238999999999999</v>
      </c>
    </row>
    <row r="22" spans="1:3" x14ac:dyDescent="0.25">
      <c r="A22">
        <v>0.74519999999999997</v>
      </c>
      <c r="B22">
        <v>1.7399</v>
      </c>
      <c r="C22">
        <v>4.1090999999999998</v>
      </c>
    </row>
    <row r="23" spans="1:3" x14ac:dyDescent="0.25">
      <c r="A23">
        <v>0.74250000000000005</v>
      </c>
      <c r="B23">
        <v>1.7722</v>
      </c>
      <c r="C23">
        <v>3.6671999999999998</v>
      </c>
    </row>
    <row r="24" spans="1:3" x14ac:dyDescent="0.25">
      <c r="A24">
        <v>0.7399</v>
      </c>
      <c r="B24">
        <v>1.8053999999999999</v>
      </c>
      <c r="C24">
        <v>3.2854999999999999</v>
      </c>
    </row>
    <row r="25" spans="1:3" x14ac:dyDescent="0.25">
      <c r="A25">
        <v>0.73729999999999996</v>
      </c>
      <c r="B25">
        <v>1.8396999999999999</v>
      </c>
      <c r="C25">
        <v>2.9538000000000002</v>
      </c>
    </row>
    <row r="26" spans="1:3" x14ac:dyDescent="0.25">
      <c r="A26">
        <v>0.73470000000000002</v>
      </c>
      <c r="B26">
        <v>1.875</v>
      </c>
      <c r="C26">
        <v>2.6640000000000001</v>
      </c>
    </row>
    <row r="27" spans="1:3" x14ac:dyDescent="0.25">
      <c r="A27">
        <v>0.73209999999999997</v>
      </c>
      <c r="B27">
        <v>1.9113</v>
      </c>
      <c r="C27">
        <v>2.4098000000000002</v>
      </c>
    </row>
    <row r="28" spans="1:3" x14ac:dyDescent="0.25">
      <c r="A28">
        <v>0.72940000000000005</v>
      </c>
      <c r="B28">
        <v>1.9487000000000001</v>
      </c>
      <c r="C28">
        <v>2.1857000000000002</v>
      </c>
    </row>
    <row r="29" spans="1:3" x14ac:dyDescent="0.25">
      <c r="A29">
        <v>0.7268</v>
      </c>
      <c r="B29">
        <v>1.9873000000000001</v>
      </c>
      <c r="C29">
        <v>1.9873000000000001</v>
      </c>
    </row>
    <row r="30" spans="1:3" x14ac:dyDescent="0.25">
      <c r="A30">
        <v>0.72419999999999995</v>
      </c>
      <c r="B30">
        <v>2.0268999999999999</v>
      </c>
      <c r="C30">
        <v>1.8111999999999999</v>
      </c>
    </row>
    <row r="31" spans="1:3" x14ac:dyDescent="0.25">
      <c r="A31">
        <v>0.72160000000000002</v>
      </c>
      <c r="B31">
        <v>2.0676000000000001</v>
      </c>
      <c r="C31">
        <v>1.6543000000000001</v>
      </c>
    </row>
    <row r="32" spans="1:3" x14ac:dyDescent="0.25">
      <c r="A32">
        <v>0.71889999999999998</v>
      </c>
      <c r="B32">
        <v>2.1095999999999999</v>
      </c>
      <c r="C32">
        <v>1.5141</v>
      </c>
    </row>
    <row r="33" spans="1:3" x14ac:dyDescent="0.25">
      <c r="A33">
        <v>0.71630000000000005</v>
      </c>
      <c r="B33">
        <v>2.1526000000000001</v>
      </c>
      <c r="C33">
        <v>1.3884000000000001</v>
      </c>
    </row>
    <row r="34" spans="1:3" x14ac:dyDescent="0.25">
      <c r="A34">
        <v>0.7137</v>
      </c>
      <c r="B34">
        <v>2.1968999999999999</v>
      </c>
      <c r="C34">
        <v>1.2755000000000001</v>
      </c>
    </row>
    <row r="35" spans="1:3" x14ac:dyDescent="0.25">
      <c r="A35">
        <v>0.71109999999999995</v>
      </c>
      <c r="B35">
        <v>2.2423999999999999</v>
      </c>
      <c r="C35">
        <v>1.1737</v>
      </c>
    </row>
    <row r="36" spans="1:3" x14ac:dyDescent="0.25">
      <c r="A36">
        <v>0.70850000000000002</v>
      </c>
      <c r="B36">
        <v>2.2890999999999999</v>
      </c>
      <c r="C36">
        <v>1.0819000000000001</v>
      </c>
    </row>
    <row r="37" spans="1:3" x14ac:dyDescent="0.25">
      <c r="A37">
        <v>0.70579999999999998</v>
      </c>
      <c r="B37">
        <v>2.3371</v>
      </c>
      <c r="C37">
        <v>0.99880000000000002</v>
      </c>
    </row>
    <row r="38" spans="1:3" x14ac:dyDescent="0.25">
      <c r="A38">
        <v>0.70320000000000005</v>
      </c>
      <c r="B38">
        <v>2.3862999999999999</v>
      </c>
      <c r="C38">
        <v>0.92359999999999998</v>
      </c>
    </row>
    <row r="39" spans="1:3" x14ac:dyDescent="0.25">
      <c r="A39">
        <v>0.7006</v>
      </c>
      <c r="B39">
        <v>2.4367000000000001</v>
      </c>
      <c r="C39">
        <v>0.85519999999999996</v>
      </c>
    </row>
    <row r="40" spans="1:3" x14ac:dyDescent="0.25">
      <c r="A40">
        <v>0.69799999999999995</v>
      </c>
      <c r="B40">
        <v>2.4883999999999999</v>
      </c>
      <c r="C40">
        <v>0.79300000000000004</v>
      </c>
    </row>
    <row r="41" spans="1:3" x14ac:dyDescent="0.25">
      <c r="A41">
        <v>0.69530000000000003</v>
      </c>
      <c r="B41">
        <v>2.5413000000000001</v>
      </c>
      <c r="C41">
        <v>0.73640000000000005</v>
      </c>
    </row>
    <row r="42" spans="1:3" x14ac:dyDescent="0.25">
      <c r="A42">
        <v>0.69269999999999998</v>
      </c>
      <c r="B42">
        <v>2.5954000000000002</v>
      </c>
      <c r="C42">
        <v>0.68479999999999996</v>
      </c>
    </row>
    <row r="43" spans="1:3" x14ac:dyDescent="0.25">
      <c r="A43">
        <v>0.69010000000000005</v>
      </c>
      <c r="B43">
        <v>2.6507999999999998</v>
      </c>
      <c r="C43">
        <v>0.63759999999999994</v>
      </c>
    </row>
    <row r="44" spans="1:3" x14ac:dyDescent="0.25">
      <c r="A44">
        <v>0.6875</v>
      </c>
      <c r="B44">
        <v>2.7073</v>
      </c>
      <c r="C44">
        <v>0.59450000000000003</v>
      </c>
    </row>
    <row r="45" spans="1:3" x14ac:dyDescent="0.25">
      <c r="A45">
        <v>0.68479999999999996</v>
      </c>
      <c r="B45">
        <v>2.7650999999999999</v>
      </c>
      <c r="C45">
        <v>0.55500000000000005</v>
      </c>
    </row>
    <row r="46" spans="1:3" x14ac:dyDescent="0.25">
      <c r="A46">
        <v>0.68220000000000003</v>
      </c>
      <c r="B46">
        <v>2.8239999999999998</v>
      </c>
      <c r="C46">
        <v>0.51880000000000004</v>
      </c>
    </row>
    <row r="47" spans="1:3" x14ac:dyDescent="0.25">
      <c r="A47">
        <v>0.67959999999999998</v>
      </c>
      <c r="B47">
        <v>2.8839999999999999</v>
      </c>
      <c r="C47">
        <v>0.48559999999999998</v>
      </c>
    </row>
    <row r="48" spans="1:3" x14ac:dyDescent="0.25">
      <c r="A48">
        <v>0.67700000000000005</v>
      </c>
      <c r="B48">
        <v>2.9451000000000001</v>
      </c>
      <c r="C48">
        <v>0.45519999999999999</v>
      </c>
    </row>
    <row r="49" spans="1:3" x14ac:dyDescent="0.25">
      <c r="A49">
        <v>0.6744</v>
      </c>
      <c r="B49">
        <v>3.0072000000000001</v>
      </c>
      <c r="C49">
        <v>0.42720000000000002</v>
      </c>
    </row>
    <row r="50" spans="1:3" x14ac:dyDescent="0.25">
      <c r="A50">
        <v>0.67169999999999996</v>
      </c>
      <c r="B50">
        <v>3.0701999999999998</v>
      </c>
      <c r="C50">
        <v>0.40139999999999998</v>
      </c>
    </row>
    <row r="51" spans="1:3" x14ac:dyDescent="0.25">
      <c r="A51">
        <v>0.66910000000000003</v>
      </c>
      <c r="B51">
        <v>3.1341000000000001</v>
      </c>
      <c r="C51">
        <v>0.37769999999999998</v>
      </c>
    </row>
    <row r="52" spans="1:3" x14ac:dyDescent="0.25">
      <c r="A52">
        <v>0.66649999999999998</v>
      </c>
      <c r="B52">
        <v>3.1987999999999999</v>
      </c>
      <c r="C52">
        <v>0.35589999999999999</v>
      </c>
    </row>
    <row r="53" spans="1:3" x14ac:dyDescent="0.25">
      <c r="A53">
        <v>0.66390000000000005</v>
      </c>
      <c r="B53">
        <v>3.2642000000000002</v>
      </c>
      <c r="C53">
        <v>0.33589999999999998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C8F-5F3C-49D3-8816-B28B2708630B}">
  <dimension ref="B2:L52"/>
  <sheetViews>
    <sheetView tabSelected="1" zoomScaleNormal="100" workbookViewId="0">
      <selection activeCell="M22" sqref="M22"/>
    </sheetView>
  </sheetViews>
  <sheetFormatPr defaultRowHeight="16.5" x14ac:dyDescent="0.3"/>
  <cols>
    <col min="1" max="16384" width="9.140625" style="33"/>
  </cols>
  <sheetData>
    <row r="2" spans="2:12" x14ac:dyDescent="0.3">
      <c r="B2" s="33" t="s">
        <v>36</v>
      </c>
      <c r="C2" s="33" t="s">
        <v>37</v>
      </c>
      <c r="D2" s="33" t="s">
        <v>38</v>
      </c>
      <c r="E2" s="33" t="s">
        <v>39</v>
      </c>
      <c r="F2" s="33" t="s">
        <v>40</v>
      </c>
      <c r="G2" s="33" t="s">
        <v>33</v>
      </c>
      <c r="H2" s="33" t="s">
        <v>41</v>
      </c>
      <c r="I2" s="33" t="s">
        <v>41</v>
      </c>
      <c r="J2" s="33" t="s">
        <v>18</v>
      </c>
      <c r="L2" s="33">
        <f>160.285*(0.795-0.363)</f>
        <v>69.243120000000005</v>
      </c>
    </row>
    <row r="3" spans="2:12" x14ac:dyDescent="0.3">
      <c r="B3" s="33" t="s">
        <v>42</v>
      </c>
      <c r="C3" s="33" t="s">
        <v>43</v>
      </c>
      <c r="D3" s="33" t="s">
        <v>43</v>
      </c>
      <c r="E3" s="33" t="s">
        <v>43</v>
      </c>
      <c r="G3" s="33" t="s">
        <v>44</v>
      </c>
      <c r="H3" s="33" t="s">
        <v>44</v>
      </c>
      <c r="I3" s="33" t="s">
        <v>45</v>
      </c>
      <c r="J3" s="33" t="s">
        <v>46</v>
      </c>
    </row>
    <row r="4" spans="2:12" x14ac:dyDescent="0.3">
      <c r="B4" s="33">
        <v>0</v>
      </c>
      <c r="C4" s="33">
        <v>338.1</v>
      </c>
      <c r="D4" s="33">
        <v>0</v>
      </c>
      <c r="E4" s="33">
        <v>338.1</v>
      </c>
      <c r="F4" s="33">
        <v>0</v>
      </c>
      <c r="G4" s="33">
        <v>0</v>
      </c>
      <c r="H4" s="33">
        <v>0</v>
      </c>
      <c r="I4" s="33">
        <v>0</v>
      </c>
      <c r="J4" s="33">
        <v>2</v>
      </c>
      <c r="K4" s="34">
        <f>I4/$L$2</f>
        <v>0</v>
      </c>
    </row>
    <row r="5" spans="2:12" x14ac:dyDescent="0.3">
      <c r="B5" s="33">
        <v>16.399999999999999</v>
      </c>
      <c r="C5" s="33">
        <v>318</v>
      </c>
      <c r="D5" s="33">
        <v>0</v>
      </c>
      <c r="E5" s="33">
        <v>318</v>
      </c>
      <c r="F5" s="33">
        <v>0</v>
      </c>
      <c r="G5" s="33">
        <v>3.4000000000000002E-2</v>
      </c>
      <c r="H5" s="33">
        <v>3.4000000000000002E-2</v>
      </c>
      <c r="I5" s="33">
        <v>5.3840000000000003</v>
      </c>
      <c r="J5" s="33">
        <v>2.1263999999999998</v>
      </c>
      <c r="K5" s="34">
        <f t="shared" ref="K5:K52" si="0">I5/$L$2</f>
        <v>7.7755017393785833E-2</v>
      </c>
    </row>
    <row r="6" spans="2:12" x14ac:dyDescent="0.3">
      <c r="B6" s="33">
        <v>33.799999999999997</v>
      </c>
      <c r="C6" s="33">
        <v>300.14999999999998</v>
      </c>
      <c r="D6" s="33">
        <v>0</v>
      </c>
      <c r="E6" s="33">
        <v>300.14999999999998</v>
      </c>
      <c r="F6" s="33">
        <v>0</v>
      </c>
      <c r="G6" s="33">
        <v>6.7000000000000004E-2</v>
      </c>
      <c r="H6" s="33">
        <v>6.7000000000000004E-2</v>
      </c>
      <c r="I6" s="33">
        <v>10.766999999999999</v>
      </c>
      <c r="J6" s="33">
        <v>2.2528000000000001</v>
      </c>
      <c r="K6" s="34">
        <f t="shared" si="0"/>
        <v>0.15549559291955647</v>
      </c>
    </row>
    <row r="7" spans="2:12" x14ac:dyDescent="0.3">
      <c r="B7" s="33">
        <v>52.3</v>
      </c>
      <c r="C7" s="33">
        <v>284.2</v>
      </c>
      <c r="D7" s="33">
        <v>0</v>
      </c>
      <c r="E7" s="33">
        <v>284.2</v>
      </c>
      <c r="F7" s="33">
        <v>0</v>
      </c>
      <c r="G7" s="33">
        <v>0.10100000000000001</v>
      </c>
      <c r="H7" s="33">
        <v>0.10100000000000001</v>
      </c>
      <c r="I7" s="33">
        <v>16.151</v>
      </c>
      <c r="J7" s="33">
        <v>2.3793000000000002</v>
      </c>
      <c r="K7" s="34">
        <f t="shared" si="0"/>
        <v>0.23325061031334229</v>
      </c>
    </row>
    <row r="8" spans="2:12" x14ac:dyDescent="0.3">
      <c r="B8" s="33">
        <v>71.7</v>
      </c>
      <c r="C8" s="33">
        <v>269.87</v>
      </c>
      <c r="D8" s="33">
        <v>0</v>
      </c>
      <c r="E8" s="33">
        <v>269.87</v>
      </c>
      <c r="F8" s="33">
        <v>0</v>
      </c>
      <c r="G8" s="33">
        <v>0.13400000000000001</v>
      </c>
      <c r="H8" s="33">
        <v>0.13400000000000001</v>
      </c>
      <c r="I8" s="33">
        <v>21.533999999999999</v>
      </c>
      <c r="J8" s="33">
        <v>2.5057</v>
      </c>
      <c r="K8" s="34">
        <f t="shared" si="0"/>
        <v>0.31099118583911295</v>
      </c>
    </row>
    <row r="9" spans="2:12" x14ac:dyDescent="0.3">
      <c r="B9" s="33">
        <v>92.1</v>
      </c>
      <c r="C9" s="33">
        <v>256.89999999999998</v>
      </c>
      <c r="D9" s="33">
        <v>0</v>
      </c>
      <c r="E9" s="33">
        <v>256.89999999999998</v>
      </c>
      <c r="F9" s="33">
        <v>0</v>
      </c>
      <c r="G9" s="33">
        <v>0.16800000000000001</v>
      </c>
      <c r="H9" s="33">
        <v>0.16800000000000001</v>
      </c>
      <c r="I9" s="33">
        <v>26.917999999999999</v>
      </c>
      <c r="J9" s="33">
        <v>2.6320999999999999</v>
      </c>
      <c r="K9" s="34">
        <f t="shared" si="0"/>
        <v>0.38874620323289877</v>
      </c>
    </row>
    <row r="10" spans="2:12" x14ac:dyDescent="0.3">
      <c r="B10" s="33">
        <v>113.6</v>
      </c>
      <c r="C10" s="33">
        <v>245.13</v>
      </c>
      <c r="D10" s="33">
        <v>0</v>
      </c>
      <c r="E10" s="33">
        <v>245.13</v>
      </c>
      <c r="F10" s="33">
        <v>0</v>
      </c>
      <c r="G10" s="33">
        <v>0.20200000000000001</v>
      </c>
      <c r="H10" s="33">
        <v>0.20200000000000001</v>
      </c>
      <c r="I10" s="33">
        <v>32.302</v>
      </c>
      <c r="J10" s="33">
        <v>2.7585000000000002</v>
      </c>
      <c r="K10" s="34">
        <f t="shared" si="0"/>
        <v>0.46650122062668459</v>
      </c>
    </row>
    <row r="11" spans="2:12" x14ac:dyDescent="0.3">
      <c r="B11" s="33">
        <v>136</v>
      </c>
      <c r="C11" s="33">
        <v>234.39</v>
      </c>
      <c r="D11" s="33">
        <v>0</v>
      </c>
      <c r="E11" s="33">
        <v>234.39</v>
      </c>
      <c r="F11" s="33">
        <v>0</v>
      </c>
      <c r="G11" s="33">
        <v>0.23499999999999999</v>
      </c>
      <c r="H11" s="33">
        <v>0.23499999999999999</v>
      </c>
      <c r="I11" s="33">
        <v>37.685000000000002</v>
      </c>
      <c r="J11" s="33">
        <v>2.8849999999999998</v>
      </c>
      <c r="K11" s="34">
        <f t="shared" si="0"/>
        <v>0.54424179615245527</v>
      </c>
    </row>
    <row r="12" spans="2:12" x14ac:dyDescent="0.3">
      <c r="B12" s="33">
        <v>159.5</v>
      </c>
      <c r="C12" s="33">
        <v>224.55</v>
      </c>
      <c r="D12" s="33">
        <v>0</v>
      </c>
      <c r="E12" s="33">
        <v>224.55</v>
      </c>
      <c r="F12" s="33">
        <v>0</v>
      </c>
      <c r="G12" s="33">
        <v>0.26900000000000002</v>
      </c>
      <c r="H12" s="33">
        <v>0.26900000000000002</v>
      </c>
      <c r="I12" s="33">
        <v>43.069000000000003</v>
      </c>
      <c r="J12" s="33">
        <v>3.0114000000000001</v>
      </c>
      <c r="K12" s="34">
        <f t="shared" si="0"/>
        <v>0.62199681354624115</v>
      </c>
    </row>
    <row r="13" spans="2:12" x14ac:dyDescent="0.3">
      <c r="B13" s="33">
        <v>184</v>
      </c>
      <c r="C13" s="33">
        <v>215.5</v>
      </c>
      <c r="D13" s="33">
        <v>0</v>
      </c>
      <c r="E13" s="33">
        <v>215.5</v>
      </c>
      <c r="F13" s="33">
        <v>0</v>
      </c>
      <c r="G13" s="33">
        <v>0.30199999999999999</v>
      </c>
      <c r="H13" s="33">
        <v>0.30199999999999999</v>
      </c>
      <c r="I13" s="33">
        <v>48.453000000000003</v>
      </c>
      <c r="J13" s="33">
        <v>3.1377999999999999</v>
      </c>
      <c r="K13" s="34">
        <f t="shared" si="0"/>
        <v>0.69975183094002691</v>
      </c>
    </row>
    <row r="14" spans="2:12" x14ac:dyDescent="0.3">
      <c r="B14" s="33">
        <v>209.4</v>
      </c>
      <c r="C14" s="33">
        <v>21.59</v>
      </c>
      <c r="D14" s="33">
        <v>185.56</v>
      </c>
      <c r="E14" s="33">
        <v>207.15</v>
      </c>
      <c r="F14" s="33">
        <v>0.89600000000000002</v>
      </c>
      <c r="G14" s="33">
        <v>0.33600000000000002</v>
      </c>
      <c r="H14" s="33">
        <v>0.33600000000000002</v>
      </c>
      <c r="I14" s="33">
        <v>53.835999999999999</v>
      </c>
      <c r="J14" s="33">
        <v>3.2642000000000002</v>
      </c>
      <c r="K14" s="34">
        <f t="shared" si="0"/>
        <v>0.77749240646579754</v>
      </c>
    </row>
    <row r="15" spans="2:12" x14ac:dyDescent="0.3">
      <c r="B15" s="33">
        <v>224.8</v>
      </c>
      <c r="C15" s="33">
        <v>20.43</v>
      </c>
      <c r="D15" s="33">
        <v>190.96</v>
      </c>
      <c r="E15" s="33">
        <v>211.39</v>
      </c>
      <c r="F15" s="33">
        <v>0.90300000000000002</v>
      </c>
      <c r="G15" s="33">
        <v>0.35599999999999998</v>
      </c>
      <c r="H15" s="33">
        <v>0.35599999999999998</v>
      </c>
      <c r="I15" s="33">
        <v>54.158999999999999</v>
      </c>
      <c r="J15" s="33">
        <v>3.1987999999999999</v>
      </c>
      <c r="K15" s="34">
        <f t="shared" si="0"/>
        <v>0.78215712983470409</v>
      </c>
    </row>
    <row r="16" spans="2:12" x14ac:dyDescent="0.3">
      <c r="B16" s="33">
        <v>241.2</v>
      </c>
      <c r="C16" s="33">
        <v>19.309999999999999</v>
      </c>
      <c r="D16" s="33">
        <v>196.45</v>
      </c>
      <c r="E16" s="33">
        <v>215.75</v>
      </c>
      <c r="F16" s="33">
        <v>0.91100000000000003</v>
      </c>
      <c r="G16" s="33">
        <v>0.378</v>
      </c>
      <c r="H16" s="33">
        <v>0.378</v>
      </c>
      <c r="I16" s="33">
        <v>54.484000000000002</v>
      </c>
      <c r="J16" s="33">
        <v>3.1341000000000001</v>
      </c>
      <c r="K16" s="34">
        <f t="shared" si="0"/>
        <v>0.78685073693964103</v>
      </c>
    </row>
    <row r="17" spans="2:11" x14ac:dyDescent="0.3">
      <c r="B17" s="33">
        <v>258.60000000000002</v>
      </c>
      <c r="C17" s="33">
        <v>18.23</v>
      </c>
      <c r="D17" s="33">
        <v>202.02</v>
      </c>
      <c r="E17" s="33">
        <v>220.25</v>
      </c>
      <c r="F17" s="33">
        <v>0.91700000000000004</v>
      </c>
      <c r="G17" s="33">
        <v>0.40100000000000002</v>
      </c>
      <c r="H17" s="33">
        <v>0.40100000000000002</v>
      </c>
      <c r="I17" s="33">
        <v>54.81</v>
      </c>
      <c r="J17" s="33">
        <v>3.0701999999999998</v>
      </c>
      <c r="K17" s="34">
        <f t="shared" si="0"/>
        <v>0.79155878591259321</v>
      </c>
    </row>
    <row r="18" spans="2:11" x14ac:dyDescent="0.3">
      <c r="B18" s="33">
        <v>277.10000000000002</v>
      </c>
      <c r="C18" s="33">
        <v>17.18</v>
      </c>
      <c r="D18" s="33">
        <v>207.68</v>
      </c>
      <c r="E18" s="33">
        <v>224.86</v>
      </c>
      <c r="F18" s="33">
        <v>0.92400000000000004</v>
      </c>
      <c r="G18" s="33">
        <v>0.42699999999999999</v>
      </c>
      <c r="H18" s="33">
        <v>0.42699999999999999</v>
      </c>
      <c r="I18" s="33">
        <v>55.137999999999998</v>
      </c>
      <c r="J18" s="33">
        <v>3.0072000000000001</v>
      </c>
      <c r="K18" s="34">
        <f t="shared" si="0"/>
        <v>0.79629571862157555</v>
      </c>
    </row>
    <row r="19" spans="2:11" x14ac:dyDescent="0.3">
      <c r="B19" s="33">
        <v>296.89999999999998</v>
      </c>
      <c r="C19" s="33">
        <v>16.18</v>
      </c>
      <c r="D19" s="33">
        <v>213.42</v>
      </c>
      <c r="E19" s="33">
        <v>229.6</v>
      </c>
      <c r="F19" s="33">
        <v>0.93</v>
      </c>
      <c r="G19" s="33">
        <v>0.45500000000000002</v>
      </c>
      <c r="H19" s="33">
        <v>0.45500000000000002</v>
      </c>
      <c r="I19" s="33">
        <v>55.468000000000004</v>
      </c>
      <c r="J19" s="33">
        <v>2.9451000000000001</v>
      </c>
      <c r="K19" s="34">
        <f t="shared" si="0"/>
        <v>0.80106153506658861</v>
      </c>
    </row>
    <row r="20" spans="2:11" x14ac:dyDescent="0.3">
      <c r="B20" s="33">
        <v>317.89999999999998</v>
      </c>
      <c r="C20" s="33">
        <v>15.22</v>
      </c>
      <c r="D20" s="33">
        <v>219.25</v>
      </c>
      <c r="E20" s="33">
        <v>234.47</v>
      </c>
      <c r="F20" s="33">
        <v>0.93500000000000005</v>
      </c>
      <c r="G20" s="33">
        <v>0.48599999999999999</v>
      </c>
      <c r="H20" s="33">
        <v>0.48599999999999999</v>
      </c>
      <c r="I20" s="33">
        <v>55.798000000000002</v>
      </c>
      <c r="J20" s="33">
        <v>2.8839999999999999</v>
      </c>
      <c r="K20" s="34">
        <f t="shared" si="0"/>
        <v>0.80582735151160145</v>
      </c>
    </row>
    <row r="21" spans="2:11" x14ac:dyDescent="0.3">
      <c r="B21" s="33">
        <v>340.4</v>
      </c>
      <c r="C21" s="33">
        <v>14.29</v>
      </c>
      <c r="D21" s="33">
        <v>225.16</v>
      </c>
      <c r="E21" s="33">
        <v>239.45</v>
      </c>
      <c r="F21" s="33">
        <v>0.94</v>
      </c>
      <c r="G21" s="33">
        <v>0.51900000000000002</v>
      </c>
      <c r="H21" s="33">
        <v>0.51900000000000002</v>
      </c>
      <c r="I21" s="33">
        <v>56.128999999999998</v>
      </c>
      <c r="J21" s="33">
        <v>2.8239999999999998</v>
      </c>
      <c r="K21" s="34">
        <f t="shared" si="0"/>
        <v>0.81060760982462943</v>
      </c>
    </row>
    <row r="22" spans="2:11" x14ac:dyDescent="0.3">
      <c r="B22" s="33">
        <v>364.3</v>
      </c>
      <c r="C22" s="33">
        <v>13.4</v>
      </c>
      <c r="D22" s="33">
        <v>231.15</v>
      </c>
      <c r="E22" s="33">
        <v>244.55</v>
      </c>
      <c r="F22" s="33">
        <v>0.94499999999999995</v>
      </c>
      <c r="G22" s="33">
        <v>0.55500000000000005</v>
      </c>
      <c r="H22" s="33">
        <v>0.55500000000000005</v>
      </c>
      <c r="I22" s="33">
        <v>56.46</v>
      </c>
      <c r="J22" s="33">
        <v>2.7650999999999999</v>
      </c>
      <c r="K22" s="34">
        <f t="shared" si="0"/>
        <v>0.81538786813765751</v>
      </c>
    </row>
    <row r="23" spans="2:11" x14ac:dyDescent="0.3">
      <c r="B23" s="33">
        <v>389.9</v>
      </c>
      <c r="C23" s="33">
        <v>12.54</v>
      </c>
      <c r="D23" s="33">
        <v>237.22</v>
      </c>
      <c r="E23" s="33">
        <v>249.77</v>
      </c>
      <c r="F23" s="33">
        <v>0.95</v>
      </c>
      <c r="G23" s="33">
        <v>0.59399999999999997</v>
      </c>
      <c r="H23" s="33">
        <v>0.59399999999999997</v>
      </c>
      <c r="I23" s="33">
        <v>56.792000000000002</v>
      </c>
      <c r="J23" s="33">
        <v>2.7073</v>
      </c>
      <c r="K23" s="34">
        <f t="shared" si="0"/>
        <v>0.82018256831870084</v>
      </c>
    </row>
    <row r="24" spans="2:11" x14ac:dyDescent="0.3">
      <c r="B24" s="33">
        <v>417.3</v>
      </c>
      <c r="C24" s="33">
        <v>11.72</v>
      </c>
      <c r="D24" s="33">
        <v>243.37</v>
      </c>
      <c r="E24" s="33">
        <v>255.1</v>
      </c>
      <c r="F24" s="33">
        <v>0.95399999999999996</v>
      </c>
      <c r="G24" s="33">
        <v>0.63800000000000001</v>
      </c>
      <c r="H24" s="33">
        <v>0.63800000000000001</v>
      </c>
      <c r="I24" s="33">
        <v>57.124000000000002</v>
      </c>
      <c r="J24" s="33">
        <v>2.6507999999999998</v>
      </c>
      <c r="K24" s="34">
        <f t="shared" si="0"/>
        <v>0.82497726849974407</v>
      </c>
    </row>
    <row r="25" spans="2:11" x14ac:dyDescent="0.3">
      <c r="B25" s="33">
        <v>446.6</v>
      </c>
      <c r="C25" s="33">
        <v>10.94</v>
      </c>
      <c r="D25" s="33">
        <v>249.6</v>
      </c>
      <c r="E25" s="33">
        <v>260.54000000000002</v>
      </c>
      <c r="F25" s="33">
        <v>0.95799999999999996</v>
      </c>
      <c r="G25" s="33">
        <v>0.68500000000000005</v>
      </c>
      <c r="H25" s="33">
        <v>0.68500000000000005</v>
      </c>
      <c r="I25" s="33">
        <v>57.456000000000003</v>
      </c>
      <c r="J25" s="33">
        <v>2.5954000000000002</v>
      </c>
      <c r="K25" s="34">
        <f t="shared" si="0"/>
        <v>0.82977196868078729</v>
      </c>
    </row>
    <row r="26" spans="2:11" x14ac:dyDescent="0.3">
      <c r="B26" s="33">
        <v>478.1</v>
      </c>
      <c r="C26" s="33">
        <v>10.19</v>
      </c>
      <c r="D26" s="33">
        <v>255.9</v>
      </c>
      <c r="E26" s="33">
        <v>266.08999999999997</v>
      </c>
      <c r="F26" s="33">
        <v>0.96199999999999997</v>
      </c>
      <c r="G26" s="33">
        <v>0.73599999999999999</v>
      </c>
      <c r="H26" s="33">
        <v>0.73599999999999999</v>
      </c>
      <c r="I26" s="33">
        <v>57.787999999999997</v>
      </c>
      <c r="J26" s="33">
        <v>2.5413000000000001</v>
      </c>
      <c r="K26" s="34">
        <f t="shared" si="0"/>
        <v>0.83456666886183051</v>
      </c>
    </row>
    <row r="27" spans="2:11" x14ac:dyDescent="0.3">
      <c r="B27" s="33">
        <v>511.8</v>
      </c>
      <c r="C27" s="33">
        <v>9.4700000000000006</v>
      </c>
      <c r="D27" s="33">
        <v>262.27</v>
      </c>
      <c r="E27" s="33">
        <v>271.75</v>
      </c>
      <c r="F27" s="33">
        <v>0.96499999999999997</v>
      </c>
      <c r="G27" s="33">
        <v>0.79300000000000004</v>
      </c>
      <c r="H27" s="33">
        <v>0.79300000000000004</v>
      </c>
      <c r="I27" s="33">
        <v>58.119</v>
      </c>
      <c r="J27" s="33">
        <v>2.4883999999999999</v>
      </c>
      <c r="K27" s="34">
        <f t="shared" si="0"/>
        <v>0.83934692717485859</v>
      </c>
    </row>
    <row r="28" spans="2:11" x14ac:dyDescent="0.3">
      <c r="B28" s="33">
        <v>548.1</v>
      </c>
      <c r="C28" s="33">
        <v>8.7899999999999991</v>
      </c>
      <c r="D28" s="33">
        <v>268.72000000000003</v>
      </c>
      <c r="E28" s="33">
        <v>277.51</v>
      </c>
      <c r="F28" s="33">
        <v>0.96799999999999997</v>
      </c>
      <c r="G28" s="33">
        <v>0.85499999999999998</v>
      </c>
      <c r="H28" s="33">
        <v>0.85499999999999998</v>
      </c>
      <c r="I28" s="33">
        <v>58.45</v>
      </c>
      <c r="J28" s="33">
        <v>2.4367000000000001</v>
      </c>
      <c r="K28" s="34">
        <f t="shared" si="0"/>
        <v>0.84412718548788668</v>
      </c>
    </row>
    <row r="29" spans="2:11" x14ac:dyDescent="0.3">
      <c r="B29" s="33">
        <v>587.20000000000005</v>
      </c>
      <c r="C29" s="33">
        <v>8.14</v>
      </c>
      <c r="D29" s="33">
        <v>275.24</v>
      </c>
      <c r="E29" s="33">
        <v>283.37</v>
      </c>
      <c r="F29" s="33">
        <v>0.97099999999999997</v>
      </c>
      <c r="G29" s="33">
        <v>0.92400000000000004</v>
      </c>
      <c r="H29" s="33">
        <v>0.92400000000000004</v>
      </c>
      <c r="I29" s="33">
        <v>58.780999999999999</v>
      </c>
      <c r="J29" s="33">
        <v>2.3862999999999999</v>
      </c>
      <c r="K29" s="34">
        <f t="shared" si="0"/>
        <v>0.84890744380091476</v>
      </c>
    </row>
    <row r="30" spans="2:11" x14ac:dyDescent="0.3">
      <c r="B30" s="33">
        <v>629.29999999999995</v>
      </c>
      <c r="C30" s="33">
        <v>7.52</v>
      </c>
      <c r="D30" s="33">
        <v>281.82</v>
      </c>
      <c r="E30" s="33">
        <v>289.33999999999997</v>
      </c>
      <c r="F30" s="33">
        <v>0.97399999999999998</v>
      </c>
      <c r="G30" s="33">
        <v>0.999</v>
      </c>
      <c r="H30" s="33">
        <v>0.999</v>
      </c>
      <c r="I30" s="33">
        <v>59.11</v>
      </c>
      <c r="J30" s="33">
        <v>2.3371</v>
      </c>
      <c r="K30" s="34">
        <f t="shared" si="0"/>
        <v>0.85365881837791247</v>
      </c>
    </row>
    <row r="31" spans="2:11" x14ac:dyDescent="0.3">
      <c r="B31" s="33">
        <v>674.9</v>
      </c>
      <c r="C31" s="33">
        <v>6.93</v>
      </c>
      <c r="D31" s="33">
        <v>288.47000000000003</v>
      </c>
      <c r="E31" s="33">
        <v>295.39999999999998</v>
      </c>
      <c r="F31" s="33">
        <v>0.97699999999999998</v>
      </c>
      <c r="G31" s="33">
        <v>1.0820000000000001</v>
      </c>
      <c r="H31" s="33">
        <v>1.0820000000000001</v>
      </c>
      <c r="I31" s="33">
        <v>59.439</v>
      </c>
      <c r="J31" s="33">
        <v>2.2890999999999999</v>
      </c>
      <c r="K31" s="34">
        <f t="shared" si="0"/>
        <v>0.85841019295491017</v>
      </c>
    </row>
    <row r="32" spans="2:11" x14ac:dyDescent="0.3">
      <c r="B32" s="33">
        <v>724.2</v>
      </c>
      <c r="C32" s="33">
        <v>6.37</v>
      </c>
      <c r="D32" s="33">
        <v>295.18</v>
      </c>
      <c r="E32" s="33">
        <v>301.55</v>
      </c>
      <c r="F32" s="33">
        <v>0.97899999999999998</v>
      </c>
      <c r="G32" s="33">
        <v>1.1739999999999999</v>
      </c>
      <c r="H32" s="33">
        <v>1.1739999999999999</v>
      </c>
      <c r="I32" s="33">
        <v>59.765999999999998</v>
      </c>
      <c r="J32" s="33">
        <v>2.2423999999999999</v>
      </c>
      <c r="K32" s="34">
        <f t="shared" si="0"/>
        <v>0.86313268379587738</v>
      </c>
    </row>
    <row r="33" spans="2:11" x14ac:dyDescent="0.3">
      <c r="B33" s="33">
        <v>777.7</v>
      </c>
      <c r="C33" s="33">
        <v>5.84</v>
      </c>
      <c r="D33" s="33">
        <v>301.95</v>
      </c>
      <c r="E33" s="33">
        <v>307.79000000000002</v>
      </c>
      <c r="F33" s="33">
        <v>0.98099999999999998</v>
      </c>
      <c r="G33" s="33">
        <v>1.2749999999999999</v>
      </c>
      <c r="H33" s="33">
        <v>1.2749999999999999</v>
      </c>
      <c r="I33" s="33">
        <v>60.093000000000004</v>
      </c>
      <c r="J33" s="33">
        <v>2.1968999999999999</v>
      </c>
      <c r="K33" s="34">
        <f t="shared" si="0"/>
        <v>0.86785517463684481</v>
      </c>
    </row>
    <row r="34" spans="2:11" x14ac:dyDescent="0.3">
      <c r="B34" s="33">
        <v>835.9</v>
      </c>
      <c r="C34" s="33">
        <v>5.34</v>
      </c>
      <c r="D34" s="33">
        <v>308.77999999999997</v>
      </c>
      <c r="E34" s="33">
        <v>314.12</v>
      </c>
      <c r="F34" s="33">
        <v>0.98299999999999998</v>
      </c>
      <c r="G34" s="33">
        <v>1.3879999999999999</v>
      </c>
      <c r="H34" s="33">
        <v>1.3879999999999999</v>
      </c>
      <c r="I34" s="33">
        <v>60.417999999999999</v>
      </c>
      <c r="J34" s="33">
        <v>2.1526000000000001</v>
      </c>
      <c r="K34" s="34">
        <f t="shared" si="0"/>
        <v>0.87254878174178163</v>
      </c>
    </row>
    <row r="35" spans="2:11" x14ac:dyDescent="0.3">
      <c r="B35" s="33">
        <v>899.4</v>
      </c>
      <c r="C35" s="33">
        <v>4.87</v>
      </c>
      <c r="D35" s="33">
        <v>315.67</v>
      </c>
      <c r="E35" s="33">
        <v>320.54000000000002</v>
      </c>
      <c r="F35" s="33">
        <v>0.98499999999999999</v>
      </c>
      <c r="G35" s="33">
        <v>1.514</v>
      </c>
      <c r="H35" s="33">
        <v>1.514</v>
      </c>
      <c r="I35" s="33">
        <v>60.741999999999997</v>
      </c>
      <c r="J35" s="33">
        <v>2.1095999999999999</v>
      </c>
      <c r="K35" s="34">
        <f t="shared" si="0"/>
        <v>0.87722794697870332</v>
      </c>
    </row>
    <row r="36" spans="2:11" x14ac:dyDescent="0.3">
      <c r="B36" s="33">
        <v>968.8</v>
      </c>
      <c r="C36" s="33">
        <v>4.43</v>
      </c>
      <c r="D36" s="33">
        <v>322.61</v>
      </c>
      <c r="E36" s="33">
        <v>327.04000000000002</v>
      </c>
      <c r="F36" s="33">
        <v>0.98599999999999999</v>
      </c>
      <c r="G36" s="33">
        <v>1.6539999999999999</v>
      </c>
      <c r="H36" s="33">
        <v>1.6539999999999999</v>
      </c>
      <c r="I36" s="33">
        <v>61.064999999999998</v>
      </c>
      <c r="J36" s="33">
        <v>2.0676000000000001</v>
      </c>
      <c r="K36" s="34">
        <f t="shared" si="0"/>
        <v>0.88189267034760987</v>
      </c>
    </row>
    <row r="37" spans="2:11" x14ac:dyDescent="0.3">
      <c r="B37" s="33">
        <v>1044.9000000000001</v>
      </c>
      <c r="C37" s="33">
        <v>4.01</v>
      </c>
      <c r="D37" s="33">
        <v>329.6</v>
      </c>
      <c r="E37" s="33">
        <v>333.62</v>
      </c>
      <c r="F37" s="33">
        <v>0.98799999999999999</v>
      </c>
      <c r="G37" s="33">
        <v>1.8109999999999999</v>
      </c>
      <c r="H37" s="33">
        <v>1.8109999999999999</v>
      </c>
      <c r="I37" s="33">
        <v>61.386000000000003</v>
      </c>
      <c r="J37" s="33">
        <v>2.0268999999999999</v>
      </c>
      <c r="K37" s="34">
        <f t="shared" si="0"/>
        <v>0.88652850998048616</v>
      </c>
    </row>
    <row r="38" spans="2:11" x14ac:dyDescent="0.3">
      <c r="B38" s="33">
        <v>1128.7</v>
      </c>
      <c r="C38" s="33">
        <v>3.62</v>
      </c>
      <c r="D38" s="33">
        <v>336.65</v>
      </c>
      <c r="E38" s="33">
        <v>340.27</v>
      </c>
      <c r="F38" s="33">
        <v>0.98899999999999999</v>
      </c>
      <c r="G38" s="33">
        <v>1.9870000000000001</v>
      </c>
      <c r="H38" s="33">
        <v>1.9870000000000001</v>
      </c>
      <c r="I38" s="33">
        <v>61.704999999999998</v>
      </c>
      <c r="J38" s="33">
        <v>1.9873000000000001</v>
      </c>
      <c r="K38" s="34">
        <f t="shared" si="0"/>
        <v>0.89113546587733183</v>
      </c>
    </row>
    <row r="39" spans="2:11" x14ac:dyDescent="0.3">
      <c r="B39" s="33">
        <v>1221.2</v>
      </c>
      <c r="C39" s="33">
        <v>3.26</v>
      </c>
      <c r="D39" s="33">
        <v>343.74</v>
      </c>
      <c r="E39" s="33">
        <v>346.99</v>
      </c>
      <c r="F39" s="33">
        <v>0.99099999999999999</v>
      </c>
      <c r="G39" s="33">
        <v>2.1859999999999999</v>
      </c>
      <c r="H39" s="33">
        <v>2.1859999999999999</v>
      </c>
      <c r="I39" s="33">
        <v>62.023000000000003</v>
      </c>
      <c r="J39" s="33">
        <v>1.9487000000000001</v>
      </c>
      <c r="K39" s="34">
        <f t="shared" si="0"/>
        <v>0.89572797990616249</v>
      </c>
    </row>
    <row r="40" spans="2:11" x14ac:dyDescent="0.3">
      <c r="B40" s="33">
        <v>1323.7</v>
      </c>
      <c r="C40" s="33">
        <v>2.92</v>
      </c>
      <c r="D40" s="33">
        <v>350.87</v>
      </c>
      <c r="E40" s="33">
        <v>353.78</v>
      </c>
      <c r="F40" s="33">
        <v>0.99199999999999999</v>
      </c>
      <c r="G40" s="33">
        <v>2.41</v>
      </c>
      <c r="H40" s="33">
        <v>2.41</v>
      </c>
      <c r="I40" s="33">
        <v>62.338999999999999</v>
      </c>
      <c r="J40" s="33">
        <v>1.9113</v>
      </c>
      <c r="K40" s="34">
        <f t="shared" si="0"/>
        <v>0.90029161019896264</v>
      </c>
    </row>
    <row r="41" spans="2:11" x14ac:dyDescent="0.3">
      <c r="B41" s="33">
        <v>1437.8</v>
      </c>
      <c r="C41" s="33">
        <v>2.6</v>
      </c>
      <c r="D41" s="33">
        <v>358.04</v>
      </c>
      <c r="E41" s="33">
        <v>360.64</v>
      </c>
      <c r="F41" s="33">
        <v>0.99299999999999999</v>
      </c>
      <c r="G41" s="33">
        <v>2.6640000000000001</v>
      </c>
      <c r="H41" s="33">
        <v>2.6640000000000001</v>
      </c>
      <c r="I41" s="33">
        <v>62.652999999999999</v>
      </c>
      <c r="J41" s="33">
        <v>1.875</v>
      </c>
      <c r="K41" s="34">
        <f t="shared" si="0"/>
        <v>0.90482635675573253</v>
      </c>
    </row>
    <row r="42" spans="2:11" x14ac:dyDescent="0.3">
      <c r="B42" s="33">
        <v>1565.4</v>
      </c>
      <c r="C42" s="33">
        <v>2.31</v>
      </c>
      <c r="D42" s="33">
        <v>365.25</v>
      </c>
      <c r="E42" s="33">
        <v>367.56</v>
      </c>
      <c r="F42" s="33">
        <v>0.99399999999999999</v>
      </c>
      <c r="G42" s="33">
        <v>2.9540000000000002</v>
      </c>
      <c r="H42" s="33">
        <v>2.9540000000000002</v>
      </c>
      <c r="I42" s="33">
        <v>62.965000000000003</v>
      </c>
      <c r="J42" s="33">
        <v>1.8396999999999999</v>
      </c>
      <c r="K42" s="34">
        <f t="shared" si="0"/>
        <v>0.90933221957647203</v>
      </c>
    </row>
    <row r="43" spans="2:11" x14ac:dyDescent="0.3">
      <c r="B43" s="33">
        <v>1708.7</v>
      </c>
      <c r="C43" s="33">
        <v>2.0299999999999998</v>
      </c>
      <c r="D43" s="33">
        <v>372.5</v>
      </c>
      <c r="E43" s="33">
        <v>374.54</v>
      </c>
      <c r="F43" s="33">
        <v>0.995</v>
      </c>
      <c r="G43" s="33">
        <v>3.2850000000000001</v>
      </c>
      <c r="H43" s="33">
        <v>3.2850000000000001</v>
      </c>
      <c r="I43" s="33">
        <v>63.274999999999999</v>
      </c>
      <c r="J43" s="33">
        <v>1.8053999999999999</v>
      </c>
      <c r="K43" s="34">
        <f t="shared" si="0"/>
        <v>0.91380919866118093</v>
      </c>
    </row>
    <row r="44" spans="2:11" x14ac:dyDescent="0.3">
      <c r="B44" s="33">
        <v>1870.5</v>
      </c>
      <c r="C44" s="33">
        <v>1.78</v>
      </c>
      <c r="D44" s="33">
        <v>379.78</v>
      </c>
      <c r="E44" s="33">
        <v>381.57</v>
      </c>
      <c r="F44" s="33">
        <v>0.995</v>
      </c>
      <c r="G44" s="33">
        <v>3.6669999999999998</v>
      </c>
      <c r="H44" s="33">
        <v>3.6669999999999998</v>
      </c>
      <c r="I44" s="33">
        <v>63.582999999999998</v>
      </c>
      <c r="J44" s="33">
        <v>1.7722</v>
      </c>
      <c r="K44" s="34">
        <f t="shared" si="0"/>
        <v>0.91825729400985967</v>
      </c>
    </row>
    <row r="45" spans="2:11" x14ac:dyDescent="0.3">
      <c r="B45" s="33">
        <v>2054.4</v>
      </c>
      <c r="C45" s="33">
        <v>1.55</v>
      </c>
      <c r="D45" s="33">
        <v>387.09</v>
      </c>
      <c r="E45" s="33">
        <v>388.65</v>
      </c>
      <c r="F45" s="33">
        <v>0.996</v>
      </c>
      <c r="G45" s="33">
        <v>4.109</v>
      </c>
      <c r="H45" s="33">
        <v>4.109</v>
      </c>
      <c r="I45" s="33">
        <v>63.89</v>
      </c>
      <c r="J45" s="33">
        <v>1.7399</v>
      </c>
      <c r="K45" s="34">
        <f t="shared" si="0"/>
        <v>0.92269094749052316</v>
      </c>
    </row>
    <row r="46" spans="2:11" x14ac:dyDescent="0.3">
      <c r="B46" s="33">
        <v>2264.8000000000002</v>
      </c>
      <c r="C46" s="33">
        <v>1.34</v>
      </c>
      <c r="D46" s="33">
        <v>394.43</v>
      </c>
      <c r="E46" s="33">
        <v>395.77</v>
      </c>
      <c r="F46" s="33">
        <v>0.997</v>
      </c>
      <c r="G46" s="33">
        <v>4.6239999999999997</v>
      </c>
      <c r="H46" s="33">
        <v>4.6239999999999997</v>
      </c>
      <c r="I46" s="33">
        <v>64.192999999999998</v>
      </c>
      <c r="J46" s="33">
        <v>1.7085999999999999</v>
      </c>
      <c r="K46" s="34">
        <f t="shared" si="0"/>
        <v>0.92706683349912589</v>
      </c>
    </row>
    <row r="47" spans="2:11" x14ac:dyDescent="0.3">
      <c r="B47" s="33">
        <v>2507.3000000000002</v>
      </c>
      <c r="C47" s="33">
        <v>1.1499999999999999</v>
      </c>
      <c r="D47" s="33">
        <v>401.79</v>
      </c>
      <c r="E47" s="33">
        <v>402.94</v>
      </c>
      <c r="F47" s="33">
        <v>0.997</v>
      </c>
      <c r="G47" s="33">
        <v>5.2279999999999998</v>
      </c>
      <c r="H47" s="33">
        <v>5.2279999999999998</v>
      </c>
      <c r="I47" s="33">
        <v>64.495000000000005</v>
      </c>
      <c r="J47" s="33">
        <v>1.6781999999999999</v>
      </c>
      <c r="K47" s="34">
        <f t="shared" si="0"/>
        <v>0.93142827763971348</v>
      </c>
    </row>
    <row r="48" spans="2:11" x14ac:dyDescent="0.3">
      <c r="B48" s="33">
        <v>2789</v>
      </c>
      <c r="C48" s="33">
        <v>0.98</v>
      </c>
      <c r="D48" s="33">
        <v>409.17</v>
      </c>
      <c r="E48" s="33">
        <v>410.15</v>
      </c>
      <c r="F48" s="33">
        <v>0.998</v>
      </c>
      <c r="G48" s="33">
        <v>5.9429999999999996</v>
      </c>
      <c r="H48" s="33">
        <v>5.9429999999999996</v>
      </c>
      <c r="I48" s="33">
        <v>64.795000000000002</v>
      </c>
      <c r="J48" s="33">
        <v>1.6487000000000001</v>
      </c>
      <c r="K48" s="34">
        <f t="shared" si="0"/>
        <v>0.93576083804427068</v>
      </c>
    </row>
    <row r="49" spans="2:11" x14ac:dyDescent="0.3">
      <c r="B49" s="33">
        <v>3119.4</v>
      </c>
      <c r="C49" s="33">
        <v>0.83</v>
      </c>
      <c r="D49" s="33">
        <v>416.57</v>
      </c>
      <c r="E49" s="33">
        <v>417.39</v>
      </c>
      <c r="F49" s="33">
        <v>0.998</v>
      </c>
      <c r="G49" s="33">
        <v>6.7949999999999999</v>
      </c>
      <c r="H49" s="33">
        <v>6.7949999999999999</v>
      </c>
      <c r="I49" s="33">
        <v>65.091999999999999</v>
      </c>
      <c r="J49" s="33">
        <v>1.6201000000000001</v>
      </c>
      <c r="K49" s="34">
        <f t="shared" si="0"/>
        <v>0.94005007284478215</v>
      </c>
    </row>
    <row r="50" spans="2:11" x14ac:dyDescent="0.3">
      <c r="B50" s="33">
        <v>3511</v>
      </c>
      <c r="C50" s="33">
        <v>0.69</v>
      </c>
      <c r="D50" s="33">
        <v>423.98</v>
      </c>
      <c r="E50" s="33">
        <v>424.67</v>
      </c>
      <c r="F50" s="33">
        <v>0.998</v>
      </c>
      <c r="G50" s="33">
        <v>7.8239999999999998</v>
      </c>
      <c r="H50" s="33">
        <v>7.8239999999999998</v>
      </c>
      <c r="I50" s="33">
        <v>65.387</v>
      </c>
      <c r="J50" s="33">
        <v>1.5923</v>
      </c>
      <c r="K50" s="34">
        <f t="shared" si="0"/>
        <v>0.94431042390926345</v>
      </c>
    </row>
    <row r="51" spans="2:11" x14ac:dyDescent="0.3">
      <c r="B51" s="33">
        <v>3981</v>
      </c>
      <c r="C51" s="33">
        <v>0.56000000000000005</v>
      </c>
      <c r="D51" s="33">
        <v>431.4</v>
      </c>
      <c r="E51" s="33">
        <v>431.97</v>
      </c>
      <c r="F51" s="33">
        <v>0.999</v>
      </c>
      <c r="G51" s="33">
        <v>9.08</v>
      </c>
      <c r="H51" s="33">
        <v>9.08</v>
      </c>
      <c r="I51" s="33">
        <v>65.679000000000002</v>
      </c>
      <c r="J51" s="33">
        <v>1.5653999999999999</v>
      </c>
      <c r="K51" s="34">
        <f t="shared" si="0"/>
        <v>0.94852744936969913</v>
      </c>
    </row>
    <row r="52" spans="2:11" x14ac:dyDescent="0.3">
      <c r="B52" s="33">
        <v>4552.8</v>
      </c>
      <c r="C52" s="33">
        <v>0.46</v>
      </c>
      <c r="D52" s="33">
        <v>438.83</v>
      </c>
      <c r="E52" s="33">
        <v>439.29</v>
      </c>
      <c r="F52" s="33">
        <v>0.999</v>
      </c>
      <c r="G52" s="33">
        <v>10.634</v>
      </c>
      <c r="H52" s="33">
        <v>10.634</v>
      </c>
      <c r="I52" s="33">
        <v>65.968999999999994</v>
      </c>
      <c r="J52" s="33">
        <v>1.5392999999999999</v>
      </c>
      <c r="K52" s="34">
        <f t="shared" si="0"/>
        <v>0.9527155910941042</v>
      </c>
    </row>
  </sheetData>
  <pageMargins left="0.7" right="0.7" top="0.75" bottom="0.75" header="0.3" footer="0.3"/>
  <pageSetup paperSize="119" orientation="portrait" horizontalDpi="150" verticalDpi="0" r:id="rId1"/>
  <headerFooter>
    <oddFooter>&amp;C&amp;1#&amp;"Calibri"&amp;10&amp;K000000Schlumberger-Private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</vt:lpstr>
      <vt:lpstr>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RKositsyn@slb.com</vt:lpwstr>
  </property>
  <property fmtid="{D5CDD505-2E9C-101B-9397-08002B2CF9AE}" pid="5" name="MSIP_Label_585f1f62-8d2b-4457-869c-0a13c6549635_SetDate">
    <vt:lpwstr>2019-05-30T11:45:33.5646446Z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RKositsyn@slb.com</vt:lpwstr>
  </property>
  <property fmtid="{D5CDD505-2E9C-101B-9397-08002B2CF9AE}" pid="12" name="MSIP_Label_8bb759f6-5337-4dc5-b19b-e74b6da11f8f_SetDate">
    <vt:lpwstr>2019-05-30T11:45:33.5646446Z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