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user\Desktop\Универ\9 СЕМЕСТР\Экономика предприятия\ЛР6\"/>
    </mc:Choice>
  </mc:AlternateContent>
  <bookViews>
    <workbookView xWindow="0" yWindow="0" windowWidth="11760" windowHeight="4695"/>
  </bookViews>
  <sheets>
    <sheet name="Лист 1" sheetId="1" r:id="rId1"/>
  </sheets>
  <calcPr calcId="152511"/>
</workbook>
</file>

<file path=xl/calcChain.xml><?xml version="1.0" encoding="utf-8"?>
<calcChain xmlns="http://schemas.openxmlformats.org/spreadsheetml/2006/main">
  <c r="E15" i="1" l="1"/>
  <c r="B28" i="1"/>
  <c r="E28" i="1"/>
  <c r="B30" i="1" s="1"/>
  <c r="E16" i="1"/>
  <c r="E10" i="1"/>
  <c r="B16" i="1"/>
  <c r="B12" i="1"/>
  <c r="B8" i="1"/>
  <c r="E31" i="1"/>
  <c r="B17" i="1"/>
  <c r="B19" i="1" s="1"/>
  <c r="B18" i="1"/>
  <c r="B9" i="1"/>
  <c r="B11" i="1" s="1"/>
  <c r="B10" i="1"/>
  <c r="B13" i="1" l="1"/>
  <c r="B15" i="1" s="1"/>
  <c r="B23" i="1"/>
  <c r="E11" i="1"/>
  <c r="E9" i="1"/>
  <c r="B14" i="1"/>
  <c r="B22" i="1"/>
  <c r="E8" i="1"/>
  <c r="E14" i="1" s="1"/>
  <c r="E22" i="1" l="1"/>
  <c r="B24" i="1" s="1"/>
  <c r="B32" i="1" s="1"/>
  <c r="E12" i="1"/>
  <c r="E23" i="1"/>
  <c r="B25" i="1" s="1"/>
  <c r="E13" i="1"/>
  <c r="E17" i="1" s="1"/>
  <c r="E29" i="1" l="1"/>
  <c r="B29" i="1"/>
  <c r="B31" i="1"/>
  <c r="B33" i="1"/>
  <c r="E30" i="1" l="1"/>
  <c r="E32" i="1"/>
</calcChain>
</file>

<file path=xl/sharedStrings.xml><?xml version="1.0" encoding="utf-8"?>
<sst xmlns="http://schemas.openxmlformats.org/spreadsheetml/2006/main" count="47" uniqueCount="47">
  <si>
    <t>Годовая программа выпуска (N)</t>
  </si>
  <si>
    <t>Стоимость КР40 (C ед1)</t>
  </si>
  <si>
    <t>Стоимость КРА-40Б (С ед2)</t>
  </si>
  <si>
    <t>Производительность КР40 шт/час (t1)</t>
  </si>
  <si>
    <t>Производительность КРА-40Б шт/час (t2)</t>
  </si>
  <si>
    <t>Часть 1</t>
  </si>
  <si>
    <t>T1</t>
  </si>
  <si>
    <t>З эл 1</t>
  </si>
  <si>
    <t>T2</t>
  </si>
  <si>
    <t>З эл 2</t>
  </si>
  <si>
    <t>З осн. з.п. 1</t>
  </si>
  <si>
    <t>C ст1</t>
  </si>
  <si>
    <t>З осн. з.п. 2</t>
  </si>
  <si>
    <t>С ст2</t>
  </si>
  <si>
    <t>З доп. з.п. 1</t>
  </si>
  <si>
    <t>З рем 1</t>
  </si>
  <si>
    <t>З доп. з.п. 2</t>
  </si>
  <si>
    <t>З рем 2</t>
  </si>
  <si>
    <t>H зп 1</t>
  </si>
  <si>
    <t>З всп 1</t>
  </si>
  <si>
    <t>H зп 2</t>
  </si>
  <si>
    <t>З всп 2</t>
  </si>
  <si>
    <t>Ф1</t>
  </si>
  <si>
    <t>З э1</t>
  </si>
  <si>
    <t>Ф2</t>
  </si>
  <si>
    <t>З э2</t>
  </si>
  <si>
    <t>К1</t>
  </si>
  <si>
    <t>К2</t>
  </si>
  <si>
    <t>Часть 1.2</t>
  </si>
  <si>
    <t>Cпл 1</t>
  </si>
  <si>
    <t>Зтр 1</t>
  </si>
  <si>
    <t>Спл 2</t>
  </si>
  <si>
    <t>Зтр 2</t>
  </si>
  <si>
    <t>Зкап 1</t>
  </si>
  <si>
    <t>Зкап 2</t>
  </si>
  <si>
    <t>Часть 2</t>
  </si>
  <si>
    <t>З пр 1</t>
  </si>
  <si>
    <t>Кпр</t>
  </si>
  <si>
    <t>З пр 2</t>
  </si>
  <si>
    <t>Ер</t>
  </si>
  <si>
    <t>З`э1</t>
  </si>
  <si>
    <t>Tок</t>
  </si>
  <si>
    <t>З`э2</t>
  </si>
  <si>
    <t>Тн</t>
  </si>
  <si>
    <t>З`кап1</t>
  </si>
  <si>
    <t>Эг</t>
  </si>
  <si>
    <t>З`кап2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</si>
</sst>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color indexed="8"/>
      <name val="Helvetica Neue"/>
    </font>
    <font>
      <b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3"/>
  <sheetViews>
    <sheetView showGridLines="0" tabSelected="1" workbookViewId="0">
      <selection activeCell="E32" sqref="E32"/>
    </sheetView>
  </sheetViews>
  <sheetFormatPr defaultColWidth="16.28515625" defaultRowHeight="19.899999999999999" customHeight="1"/>
  <cols>
    <col min="1" max="1" width="27.140625" style="1" customWidth="1"/>
    <col min="2" max="256" width="16.28515625" style="1" customWidth="1"/>
  </cols>
  <sheetData>
    <row r="1" spans="1:5" ht="20.100000000000001" customHeight="1">
      <c r="A1" s="2" t="s">
        <v>0</v>
      </c>
      <c r="B1" s="3">
        <v>850000</v>
      </c>
      <c r="C1" s="4"/>
      <c r="D1" s="4"/>
      <c r="E1" s="4"/>
    </row>
    <row r="2" spans="1:5" ht="20.100000000000001" customHeight="1">
      <c r="A2" s="2" t="s">
        <v>1</v>
      </c>
      <c r="B2" s="3">
        <v>150000</v>
      </c>
      <c r="C2" s="4"/>
      <c r="D2" s="4"/>
      <c r="E2" s="4"/>
    </row>
    <row r="3" spans="1:5" ht="20.100000000000001" customHeight="1">
      <c r="A3" s="2" t="s">
        <v>2</v>
      </c>
      <c r="B3" s="3">
        <v>530000</v>
      </c>
      <c r="C3" s="4"/>
      <c r="D3" s="4"/>
      <c r="E3" s="4"/>
    </row>
    <row r="4" spans="1:5" ht="32.1" customHeight="1">
      <c r="A4" s="2" t="s">
        <v>3</v>
      </c>
      <c r="B4" s="3">
        <v>18</v>
      </c>
      <c r="C4" s="4"/>
      <c r="D4" s="4"/>
      <c r="E4" s="4"/>
    </row>
    <row r="5" spans="1:5" ht="32.1" customHeight="1">
      <c r="A5" s="2" t="s">
        <v>4</v>
      </c>
      <c r="B5" s="3">
        <v>32</v>
      </c>
      <c r="C5" s="4"/>
      <c r="D5" s="4"/>
      <c r="E5" s="4"/>
    </row>
    <row r="6" spans="1:5" ht="20.100000000000001" customHeight="1">
      <c r="A6" s="4"/>
      <c r="B6" s="4"/>
      <c r="C6" s="4"/>
      <c r="D6" s="4"/>
      <c r="E6" s="4"/>
    </row>
    <row r="7" spans="1:5" ht="20.100000000000001" customHeight="1">
      <c r="A7" s="5" t="s">
        <v>5</v>
      </c>
      <c r="B7" s="6"/>
      <c r="C7" s="6"/>
      <c r="D7" s="6"/>
      <c r="E7" s="6"/>
    </row>
    <row r="8" spans="1:5" ht="20.100000000000001" customHeight="1">
      <c r="A8" s="2" t="s">
        <v>6</v>
      </c>
      <c r="B8" s="3">
        <f>ROUND((B1/B4),0)</f>
        <v>47222</v>
      </c>
      <c r="C8" s="4"/>
      <c r="D8" s="2" t="s">
        <v>7</v>
      </c>
      <c r="E8" s="3">
        <f>ROUND(B18*11*2*0.9*0.9*4075,0)</f>
        <v>871398</v>
      </c>
    </row>
    <row r="9" spans="1:5" ht="20.100000000000001" customHeight="1">
      <c r="A9" s="2" t="s">
        <v>8</v>
      </c>
      <c r="B9" s="3">
        <f>ROUND(B1/(B5*2),0)</f>
        <v>13281</v>
      </c>
      <c r="C9" s="4"/>
      <c r="D9" s="2" t="s">
        <v>9</v>
      </c>
      <c r="E9" s="3">
        <f>ROUND(B19*18*2*0.9*0.9*4075,0)</f>
        <v>831789</v>
      </c>
    </row>
    <row r="10" spans="1:5" ht="20.100000000000001" customHeight="1">
      <c r="A10" s="2" t="s">
        <v>10</v>
      </c>
      <c r="B10" s="3">
        <f>B8*32</f>
        <v>1511104</v>
      </c>
      <c r="C10" s="4"/>
      <c r="D10" s="2" t="s">
        <v>11</v>
      </c>
      <c r="E10" s="3">
        <f>B2*B18</f>
        <v>1800000</v>
      </c>
    </row>
    <row r="11" spans="1:5" ht="20.100000000000001" customHeight="1">
      <c r="A11" s="2" t="s">
        <v>12</v>
      </c>
      <c r="B11" s="3">
        <f>B9*32</f>
        <v>424992</v>
      </c>
      <c r="C11" s="4"/>
      <c r="D11" s="2" t="s">
        <v>13</v>
      </c>
      <c r="E11" s="3">
        <f>B3*B19</f>
        <v>3710000</v>
      </c>
    </row>
    <row r="12" spans="1:5" ht="20.100000000000001" customHeight="1">
      <c r="A12" s="2" t="s">
        <v>14</v>
      </c>
      <c r="B12" s="3">
        <f>ROUND((B10*0.18),0)</f>
        <v>271999</v>
      </c>
      <c r="C12" s="4"/>
      <c r="D12" s="2" t="s">
        <v>15</v>
      </c>
      <c r="E12" s="3">
        <f>E10*0.06</f>
        <v>108000</v>
      </c>
    </row>
    <row r="13" spans="1:5" ht="20.100000000000001" customHeight="1">
      <c r="A13" s="2" t="s">
        <v>16</v>
      </c>
      <c r="B13" s="3">
        <f>ROUND(B11*0.18,0)</f>
        <v>76499</v>
      </c>
      <c r="C13" s="4"/>
      <c r="D13" s="2" t="s">
        <v>17</v>
      </c>
      <c r="E13" s="3">
        <f>E11*0.06</f>
        <v>222600</v>
      </c>
    </row>
    <row r="14" spans="1:5" ht="20.100000000000001" customHeight="1">
      <c r="A14" s="2" t="s">
        <v>18</v>
      </c>
      <c r="B14" s="3">
        <f>ROUND((B10+B12)*0.3,0)</f>
        <v>534931</v>
      </c>
      <c r="C14" s="4"/>
      <c r="D14" s="2" t="s">
        <v>19</v>
      </c>
      <c r="E14" s="3">
        <f>ROUND(0.15*E8,0)</f>
        <v>130710</v>
      </c>
    </row>
    <row r="15" spans="1:5" ht="20.100000000000001" customHeight="1">
      <c r="A15" s="2" t="s">
        <v>20</v>
      </c>
      <c r="B15" s="3">
        <f>ROUND((B11+B13)*0.3,0)</f>
        <v>150447</v>
      </c>
      <c r="C15" s="4"/>
      <c r="D15" s="2" t="s">
        <v>21</v>
      </c>
      <c r="E15" s="3">
        <f>ROUND(0.15*E9,0)</f>
        <v>124768</v>
      </c>
    </row>
    <row r="16" spans="1:5" ht="20.100000000000001" customHeight="1">
      <c r="A16" s="2" t="s">
        <v>22</v>
      </c>
      <c r="B16" s="3">
        <f>ROUND(B1/B4,0)</f>
        <v>47222</v>
      </c>
      <c r="C16" s="4"/>
      <c r="D16" s="2" t="s">
        <v>23</v>
      </c>
      <c r="E16" s="3">
        <f>ROUND(B10+B12+B14+E12+E8+E14,0)</f>
        <v>3428142</v>
      </c>
    </row>
    <row r="17" spans="1:5" ht="20.100000000000001" customHeight="1">
      <c r="A17" s="2" t="s">
        <v>24</v>
      </c>
      <c r="B17" s="3">
        <f>ROUND(B1/B5,0)</f>
        <v>26563</v>
      </c>
      <c r="C17" s="4"/>
      <c r="D17" s="2" t="s">
        <v>25</v>
      </c>
      <c r="E17" s="3">
        <f>ROUND(B11+B13+B15+E13+E9+E15,0)</f>
        <v>1831095</v>
      </c>
    </row>
    <row r="18" spans="1:5" ht="20.100000000000001" customHeight="1">
      <c r="A18" s="2" t="s">
        <v>26</v>
      </c>
      <c r="B18" s="3">
        <f>ROUND(B16/4075,0)</f>
        <v>12</v>
      </c>
      <c r="C18" s="4"/>
      <c r="D18" s="4"/>
      <c r="E18" s="4"/>
    </row>
    <row r="19" spans="1:5" ht="20.100000000000001" customHeight="1">
      <c r="A19" s="2" t="s">
        <v>27</v>
      </c>
      <c r="B19" s="3">
        <f>ROUND(B17/4075,0)</f>
        <v>7</v>
      </c>
      <c r="C19" s="4"/>
      <c r="D19" s="4"/>
      <c r="E19" s="4"/>
    </row>
    <row r="20" spans="1:5" ht="20.100000000000001" customHeight="1">
      <c r="A20" s="4"/>
      <c r="B20" s="4"/>
      <c r="C20" s="4"/>
      <c r="D20" s="4"/>
      <c r="E20" s="4"/>
    </row>
    <row r="21" spans="1:5" ht="20.100000000000001" customHeight="1">
      <c r="A21" s="5" t="s">
        <v>28</v>
      </c>
      <c r="B21" s="6"/>
      <c r="C21" s="6"/>
      <c r="D21" s="6"/>
      <c r="E21" s="6"/>
    </row>
    <row r="22" spans="1:5" ht="20.100000000000001" customHeight="1">
      <c r="A22" s="2" t="s">
        <v>29</v>
      </c>
      <c r="B22" s="3">
        <f>9500*B18*20</f>
        <v>2280000</v>
      </c>
      <c r="C22" s="4"/>
      <c r="D22" s="2" t="s">
        <v>30</v>
      </c>
      <c r="E22" s="3">
        <f>E10/10</f>
        <v>180000</v>
      </c>
    </row>
    <row r="23" spans="1:5" ht="20.100000000000001" customHeight="1">
      <c r="A23" s="2" t="s">
        <v>31</v>
      </c>
      <c r="B23" s="3">
        <f>9500*B19*20</f>
        <v>1330000</v>
      </c>
      <c r="C23" s="4"/>
      <c r="D23" s="2" t="s">
        <v>32</v>
      </c>
      <c r="E23" s="3">
        <f>E11/10</f>
        <v>371000</v>
      </c>
    </row>
    <row r="24" spans="1:5" ht="20.100000000000001" customHeight="1">
      <c r="A24" s="2" t="s">
        <v>33</v>
      </c>
      <c r="B24" s="3">
        <f>70000+E10+B22+E22</f>
        <v>4330000</v>
      </c>
      <c r="C24" s="4"/>
      <c r="D24" s="4"/>
      <c r="E24" s="4"/>
    </row>
    <row r="25" spans="1:5" ht="20.100000000000001" customHeight="1">
      <c r="A25" s="2" t="s">
        <v>34</v>
      </c>
      <c r="B25" s="3">
        <f>110000+E11+B23+E23</f>
        <v>5521000</v>
      </c>
      <c r="C25" s="4"/>
      <c r="D25" s="4"/>
      <c r="E25" s="4"/>
    </row>
    <row r="26" spans="1:5" ht="20.100000000000001" customHeight="1">
      <c r="A26" s="4"/>
      <c r="B26" s="4"/>
      <c r="C26" s="4"/>
      <c r="D26" s="4"/>
      <c r="E26" s="4"/>
    </row>
    <row r="27" spans="1:5" ht="20.100000000000001" customHeight="1">
      <c r="A27" s="5" t="s">
        <v>35</v>
      </c>
      <c r="B27" s="6"/>
      <c r="C27" s="6"/>
      <c r="D27" s="6"/>
      <c r="E27" s="6"/>
    </row>
    <row r="28" spans="1:5" ht="20.100000000000001" customHeight="1">
      <c r="A28" s="2" t="s">
        <v>36</v>
      </c>
      <c r="B28" s="3">
        <f>E16+B24*0.15</f>
        <v>4077642</v>
      </c>
      <c r="C28" s="4"/>
      <c r="D28" s="2" t="s">
        <v>37</v>
      </c>
      <c r="E28" s="3">
        <f>ROUND((B5/B4),2)</f>
        <v>1.78</v>
      </c>
    </row>
    <row r="29" spans="1:5" ht="20.100000000000001" customHeight="1">
      <c r="A29" s="2" t="s">
        <v>38</v>
      </c>
      <c r="B29" s="3">
        <f>E17+B25*0.15</f>
        <v>2659245</v>
      </c>
      <c r="C29" s="4"/>
      <c r="D29" s="2" t="s">
        <v>39</v>
      </c>
      <c r="E29" s="3">
        <f>ROUND((B30-E17)/(B25-B32),2)</f>
        <v>-1.95</v>
      </c>
    </row>
    <row r="30" spans="1:5" ht="20.100000000000001" customHeight="1">
      <c r="A30" s="2" t="s">
        <v>40</v>
      </c>
      <c r="B30" s="3">
        <f>ROUND($E$28*E16,0)</f>
        <v>6102093</v>
      </c>
      <c r="C30" s="4"/>
      <c r="D30" s="2" t="s">
        <v>41</v>
      </c>
      <c r="E30" s="3">
        <f>ROUND((B25-B24)/(B30-E17),2)</f>
        <v>0.28000000000000003</v>
      </c>
    </row>
    <row r="31" spans="1:5" ht="20.100000000000001" customHeight="1">
      <c r="A31" s="2" t="s">
        <v>42</v>
      </c>
      <c r="B31" s="3">
        <f>ROUND($E$28*E17,0)</f>
        <v>3259349</v>
      </c>
      <c r="C31" s="4"/>
      <c r="D31" s="2" t="s">
        <v>43</v>
      </c>
      <c r="E31" s="3">
        <f>ROUND(1/0.15,2)</f>
        <v>6.67</v>
      </c>
    </row>
    <row r="32" spans="1:5" ht="20.100000000000001" customHeight="1">
      <c r="A32" s="2" t="s">
        <v>44</v>
      </c>
      <c r="B32" s="3">
        <f>$E$28*B24</f>
        <v>7707400</v>
      </c>
      <c r="C32" s="4"/>
      <c r="D32" s="2" t="s">
        <v>45</v>
      </c>
      <c r="E32" s="3">
        <f>ROUND((B28*E28)-B29,0)</f>
        <v>4598958</v>
      </c>
    </row>
    <row r="33" spans="1:5" ht="20.100000000000001" customHeight="1">
      <c r="A33" s="2" t="s">
        <v>46</v>
      </c>
      <c r="B33" s="3">
        <f>$E$28*B25</f>
        <v>9827380</v>
      </c>
      <c r="C33" s="4"/>
      <c r="D33" s="4"/>
      <c r="E33" s="4"/>
    </row>
  </sheetData>
  <mergeCells count="3">
    <mergeCell ref="A21:E21"/>
    <mergeCell ref="A27:E27"/>
    <mergeCell ref="A7:E7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2017-12-02T12:59:13Z</dcterms:modified>
</cp:coreProperties>
</file>