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вро\Downloads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C44" i="1"/>
  <c r="D42" i="1"/>
  <c r="C42" i="1"/>
  <c r="D43" i="1" l="1"/>
  <c r="C43" i="1"/>
  <c r="D41" i="1"/>
  <c r="C41" i="1"/>
  <c r="B21" i="1" l="1"/>
  <c r="B16" i="1"/>
  <c r="B22" i="1" l="1"/>
  <c r="B23" i="1" s="1"/>
  <c r="B34" i="1"/>
  <c r="B17" i="1"/>
  <c r="C47" i="1" l="1"/>
  <c r="C48" i="1" s="1"/>
  <c r="C46" i="1"/>
  <c r="C45" i="1"/>
  <c r="B35" i="1"/>
  <c r="B18" i="1"/>
  <c r="B19" i="1" s="1"/>
  <c r="B20" i="1" s="1"/>
  <c r="B24" i="1"/>
  <c r="B25" i="1" s="1"/>
  <c r="D45" i="1" l="1"/>
  <c r="D47" i="1"/>
  <c r="D48" i="1" s="1"/>
  <c r="D46" i="1"/>
  <c r="B26" i="1"/>
  <c r="B28" i="1" s="1"/>
  <c r="C32" i="1" s="1"/>
  <c r="B27" i="1"/>
  <c r="B32" i="1"/>
  <c r="B29" i="1"/>
  <c r="B31" i="1"/>
  <c r="B30" i="1"/>
  <c r="E41" i="1" l="1"/>
  <c r="E42" i="1" s="1"/>
  <c r="F41" i="1"/>
  <c r="F42" i="1" s="1"/>
  <c r="F45" i="1" l="1"/>
  <c r="F43" i="1"/>
  <c r="E45" i="1"/>
  <c r="E43" i="1"/>
  <c r="E46" i="1" s="1"/>
  <c r="E44" i="1" l="1"/>
  <c r="E47" i="1" s="1"/>
  <c r="E48" i="1" s="1"/>
  <c r="F46" i="1"/>
  <c r="F44" i="1"/>
  <c r="F47" i="1" s="1"/>
  <c r="F48" i="1" s="1"/>
</calcChain>
</file>

<file path=xl/sharedStrings.xml><?xml version="1.0" encoding="utf-8"?>
<sst xmlns="http://schemas.openxmlformats.org/spreadsheetml/2006/main" count="66" uniqueCount="63">
  <si>
    <t>№ вар</t>
  </si>
  <si>
    <t>Объем валовой продукции до реконструкции, млн.руб.</t>
  </si>
  <si>
    <t>Выработка до реконструкции,</t>
  </si>
  <si>
    <t>тыс. руб.</t>
  </si>
  <si>
    <t>Доля основных производственных рабочих в общей численности ППП</t>
  </si>
  <si>
    <t>Доля станочников  в численности основных производственных рабочих</t>
  </si>
  <si>
    <t>ВП</t>
  </si>
  <si>
    <t>ВР</t>
  </si>
  <si>
    <t>α</t>
  </si>
  <si>
    <t>β</t>
  </si>
  <si>
    <t>Показатели</t>
  </si>
  <si>
    <t>Прирост валовой продукции после реконструкции, %</t>
  </si>
  <si>
    <t>Производительность нового оборудования, %</t>
  </si>
  <si>
    <t>Увеличение численности ППП (за исключением основных производственных рабочих), %</t>
  </si>
  <si>
    <t xml:space="preserve">Коэффициент сокращения численности ППП за счет повышения уровня специализации, </t>
  </si>
  <si>
    <t>Фонд заработной платы по сдельным расценкам и тарифу основных производственных рабочих до реконструкции, тыс.руб.</t>
  </si>
  <si>
    <t>Фонд заработной платы по сдельным расценкам и тарифу рабочих-станочников до реконструкции, тыс.руб.</t>
  </si>
  <si>
    <t>Количество человеко/часов, подлежащих отработке по бюджету рабочего времени, час.</t>
  </si>
  <si>
    <t>Количество человеко/дней, подлежащих отработке по бюджету рабочего времени, дни</t>
  </si>
  <si>
    <t>ВПр</t>
  </si>
  <si>
    <t>Чппп р.</t>
  </si>
  <si>
    <t>Чо.п.р. р.</t>
  </si>
  <si>
    <t>Чст. р.</t>
  </si>
  <si>
    <t>дельта Ч зам</t>
  </si>
  <si>
    <t>Чппп</t>
  </si>
  <si>
    <t>Чппп'</t>
  </si>
  <si>
    <t>дельта Ч вп</t>
  </si>
  <si>
    <t>дельта Ч спец</t>
  </si>
  <si>
    <t>дельта Ч р</t>
  </si>
  <si>
    <t>Ч ппп' р</t>
  </si>
  <si>
    <t>ПРр</t>
  </si>
  <si>
    <t>дельта ПР</t>
  </si>
  <si>
    <t>дельта ПР зам</t>
  </si>
  <si>
    <t>дельта ПР вп</t>
  </si>
  <si>
    <t>дельта ПР спец</t>
  </si>
  <si>
    <t>ВР р</t>
  </si>
  <si>
    <t>до реконструкции</t>
  </si>
  <si>
    <t xml:space="preserve">после </t>
  </si>
  <si>
    <t>реконструкции</t>
  </si>
  <si>
    <t>Основные произв. рабочие</t>
  </si>
  <si>
    <t>Рабочие -станочники</t>
  </si>
  <si>
    <t>Тарифный фонд заработной платы, тыс.руб.</t>
  </si>
  <si>
    <t>Фонд часовой заработной платы, тыс.руб.</t>
  </si>
  <si>
    <t>Фонд дневной заработной платы, тыс.руб.</t>
  </si>
  <si>
    <t>Фонд годовой заработной платы, тыс.руб.</t>
  </si>
  <si>
    <t>Среднечасовая заработная плата одного рабочего, руб.</t>
  </si>
  <si>
    <t>Среднедневная заработная плата одного рабочего, руб.</t>
  </si>
  <si>
    <t>Среднегодовая заработная плата одного рабочего, руб.</t>
  </si>
  <si>
    <t>Среднемесячная заработная плата одного рабочего, руб.</t>
  </si>
  <si>
    <t>Основные производственные рабочие</t>
  </si>
  <si>
    <t>Рабочие - станочники</t>
  </si>
  <si>
    <t>Доплаты по прогрессивным системам</t>
  </si>
  <si>
    <t>Премии повременщикам</t>
  </si>
  <si>
    <t>Доплаты:</t>
  </si>
  <si>
    <t>- за работу в ночное время</t>
  </si>
  <si>
    <t>- за обучение учеников</t>
  </si>
  <si>
    <t>- за условия работы</t>
  </si>
  <si>
    <t>- кормящим матерям</t>
  </si>
  <si>
    <t>- подросткам</t>
  </si>
  <si>
    <t>- за очередные и дополнительные отпуска</t>
  </si>
  <si>
    <t>- за выполнение гос. и общественных обязанностей</t>
  </si>
  <si>
    <t>Ч о.п.р.</t>
  </si>
  <si>
    <t>Ч 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</si>
</sst>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2" borderId="6" xfId="0" applyFont="1" applyFill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vertical="top" wrapText="1"/>
    </xf>
    <xf numFmtId="0" fontId="0" fillId="0" borderId="6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" Type="http://schemas.openxmlformats.org/officeDocument/2006/relationships/image" Target="../media/image2.wmf"/><Relationship Id="rId16" Type="http://schemas.openxmlformats.org/officeDocument/2006/relationships/image" Target="../media/image16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350520</xdr:colOff>
          <xdr:row>6</xdr:row>
          <xdr:rowOff>167640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1</xdr:col>
          <xdr:colOff>518160</xdr:colOff>
          <xdr:row>7</xdr:row>
          <xdr:rowOff>243840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0</xdr:rowOff>
        </xdr:from>
        <xdr:to>
          <xdr:col>1</xdr:col>
          <xdr:colOff>487680</xdr:colOff>
          <xdr:row>8</xdr:row>
          <xdr:rowOff>167640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0</xdr:rowOff>
        </xdr:from>
        <xdr:to>
          <xdr:col>1</xdr:col>
          <xdr:colOff>114300</xdr:colOff>
          <xdr:row>9</xdr:row>
          <xdr:rowOff>182880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0</xdr:rowOff>
        </xdr:from>
        <xdr:to>
          <xdr:col>1</xdr:col>
          <xdr:colOff>304800</xdr:colOff>
          <xdr:row>9</xdr:row>
          <xdr:rowOff>243840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0</xdr:rowOff>
        </xdr:from>
        <xdr:to>
          <xdr:col>1</xdr:col>
          <xdr:colOff>434340</xdr:colOff>
          <xdr:row>10</xdr:row>
          <xdr:rowOff>228600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11</xdr:row>
          <xdr:rowOff>0</xdr:rowOff>
        </xdr:from>
        <xdr:to>
          <xdr:col>1</xdr:col>
          <xdr:colOff>297180</xdr:colOff>
          <xdr:row>11</xdr:row>
          <xdr:rowOff>228600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0</xdr:rowOff>
        </xdr:from>
        <xdr:to>
          <xdr:col>1</xdr:col>
          <xdr:colOff>198120</xdr:colOff>
          <xdr:row>12</xdr:row>
          <xdr:rowOff>220980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0</xdr:rowOff>
        </xdr:from>
        <xdr:to>
          <xdr:col>1</xdr:col>
          <xdr:colOff>220980</xdr:colOff>
          <xdr:row>13</xdr:row>
          <xdr:rowOff>243840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40</xdr:row>
          <xdr:rowOff>0</xdr:rowOff>
        </xdr:from>
        <xdr:to>
          <xdr:col>1</xdr:col>
          <xdr:colOff>220980</xdr:colOff>
          <xdr:row>40</xdr:row>
          <xdr:rowOff>220980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1</xdr:col>
          <xdr:colOff>228600</xdr:colOff>
          <xdr:row>41</xdr:row>
          <xdr:rowOff>220980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1</xdr:col>
          <xdr:colOff>243840</xdr:colOff>
          <xdr:row>43</xdr:row>
          <xdr:rowOff>7620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43</xdr:row>
          <xdr:rowOff>0</xdr:rowOff>
        </xdr:from>
        <xdr:to>
          <xdr:col>1</xdr:col>
          <xdr:colOff>228600</xdr:colOff>
          <xdr:row>43</xdr:row>
          <xdr:rowOff>220980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1</xdr:col>
          <xdr:colOff>304800</xdr:colOff>
          <xdr:row>44</xdr:row>
          <xdr:rowOff>220980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45</xdr:row>
          <xdr:rowOff>0</xdr:rowOff>
        </xdr:from>
        <xdr:to>
          <xdr:col>1</xdr:col>
          <xdr:colOff>320040</xdr:colOff>
          <xdr:row>45</xdr:row>
          <xdr:rowOff>243840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46</xdr:row>
          <xdr:rowOff>0</xdr:rowOff>
        </xdr:from>
        <xdr:to>
          <xdr:col>1</xdr:col>
          <xdr:colOff>304800</xdr:colOff>
          <xdr:row>46</xdr:row>
          <xdr:rowOff>220980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47</xdr:row>
          <xdr:rowOff>0</xdr:rowOff>
        </xdr:from>
        <xdr:to>
          <xdr:col>1</xdr:col>
          <xdr:colOff>510540</xdr:colOff>
          <xdr:row>47</xdr:row>
          <xdr:rowOff>243840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34" Type="http://schemas.openxmlformats.org/officeDocument/2006/relationships/oleObject" Target="../embeddings/oleObject16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33" Type="http://schemas.openxmlformats.org/officeDocument/2006/relationships/image" Target="../media/image15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10.w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31" Type="http://schemas.openxmlformats.org/officeDocument/2006/relationships/image" Target="../media/image14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w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8"/>
  <sheetViews>
    <sheetView tabSelected="1" topLeftCell="A29" zoomScale="85" zoomScaleNormal="85" workbookViewId="0">
      <selection activeCell="A4" sqref="A4:E4"/>
    </sheetView>
  </sheetViews>
  <sheetFormatPr defaultRowHeight="14.4" x14ac:dyDescent="0.3"/>
  <cols>
    <col min="1" max="1" width="55.88671875" customWidth="1"/>
    <col min="2" max="5" width="28.21875" customWidth="1"/>
    <col min="6" max="6" width="16.33203125" customWidth="1"/>
  </cols>
  <sheetData>
    <row r="1" spans="1:7" ht="60" customHeight="1" x14ac:dyDescent="0.3">
      <c r="A1" s="28" t="s">
        <v>0</v>
      </c>
      <c r="B1" s="28" t="s">
        <v>1</v>
      </c>
      <c r="C1" s="1" t="s">
        <v>2</v>
      </c>
      <c r="D1" s="28" t="s">
        <v>4</v>
      </c>
      <c r="E1" s="28" t="s">
        <v>5</v>
      </c>
    </row>
    <row r="2" spans="1:7" ht="15" thickBot="1" x14ac:dyDescent="0.35">
      <c r="A2" s="29"/>
      <c r="B2" s="29"/>
      <c r="C2" s="2" t="s">
        <v>3</v>
      </c>
      <c r="D2" s="29"/>
      <c r="E2" s="29"/>
    </row>
    <row r="3" spans="1:7" ht="15" thickBot="1" x14ac:dyDescent="0.35">
      <c r="A3" s="3"/>
      <c r="B3" s="4" t="s">
        <v>6</v>
      </c>
      <c r="C3" s="4" t="s">
        <v>7</v>
      </c>
      <c r="D3" s="4" t="s">
        <v>8</v>
      </c>
      <c r="E3" s="4" t="s">
        <v>9</v>
      </c>
    </row>
    <row r="4" spans="1:7" ht="18.600000000000001" thickBot="1" x14ac:dyDescent="0.35">
      <c r="A4" s="6">
        <v>8</v>
      </c>
      <c r="B4" s="6">
        <v>680</v>
      </c>
      <c r="C4" s="7">
        <v>630</v>
      </c>
      <c r="D4" s="7">
        <v>0.45</v>
      </c>
      <c r="E4" s="8">
        <v>0.3</v>
      </c>
    </row>
    <row r="5" spans="1:7" ht="15" thickBot="1" x14ac:dyDescent="0.35"/>
    <row r="6" spans="1:7" ht="18" thickBot="1" x14ac:dyDescent="0.35">
      <c r="A6" s="9" t="s">
        <v>10</v>
      </c>
      <c r="B6" s="10"/>
      <c r="C6" s="10"/>
    </row>
    <row r="7" spans="1:7" ht="61.05" customHeight="1" thickBot="1" x14ac:dyDescent="0.35">
      <c r="A7" s="11" t="s">
        <v>11</v>
      </c>
      <c r="B7" s="12"/>
      <c r="C7" s="13">
        <v>20</v>
      </c>
    </row>
    <row r="8" spans="1:7" ht="61.05" customHeight="1" thickBot="1" x14ac:dyDescent="0.35">
      <c r="A8" s="11" t="s">
        <v>12</v>
      </c>
      <c r="B8" s="12"/>
      <c r="C8" s="13">
        <v>130</v>
      </c>
    </row>
    <row r="9" spans="1:7" ht="61.05" customHeight="1" thickBot="1" x14ac:dyDescent="0.35">
      <c r="A9" s="11" t="s">
        <v>13</v>
      </c>
      <c r="B9" s="12"/>
      <c r="C9" s="13">
        <v>5</v>
      </c>
    </row>
    <row r="10" spans="1:7" ht="61.05" customHeight="1" thickBot="1" x14ac:dyDescent="0.35">
      <c r="A10" s="11" t="s">
        <v>14</v>
      </c>
      <c r="B10" s="12"/>
      <c r="C10" s="13">
        <v>0.2</v>
      </c>
    </row>
    <row r="11" spans="1:7" ht="61.05" customHeight="1" thickBot="1" x14ac:dyDescent="0.35">
      <c r="A11" s="11" t="s">
        <v>15</v>
      </c>
      <c r="B11" s="12"/>
      <c r="C11" s="13">
        <v>218360</v>
      </c>
    </row>
    <row r="12" spans="1:7" ht="61.05" customHeight="1" thickBot="1" x14ac:dyDescent="0.35">
      <c r="A12" s="11" t="s">
        <v>16</v>
      </c>
      <c r="B12" s="12"/>
      <c r="C12" s="13">
        <v>60260</v>
      </c>
    </row>
    <row r="13" spans="1:7" ht="61.05" customHeight="1" thickBot="1" x14ac:dyDescent="0.35">
      <c r="A13" s="11" t="s">
        <v>17</v>
      </c>
      <c r="B13" s="12"/>
      <c r="C13" s="13">
        <v>2040</v>
      </c>
    </row>
    <row r="14" spans="1:7" ht="61.05" customHeight="1" thickBot="1" x14ac:dyDescent="0.35">
      <c r="A14" s="11" t="s">
        <v>18</v>
      </c>
      <c r="B14" s="12"/>
      <c r="C14" s="13">
        <v>255</v>
      </c>
    </row>
    <row r="15" spans="1:7" ht="15" thickBot="1" x14ac:dyDescent="0.35"/>
    <row r="16" spans="1:7" ht="72.599999999999994" thickBot="1" x14ac:dyDescent="0.35">
      <c r="A16" s="14" t="s">
        <v>19</v>
      </c>
      <c r="B16">
        <f>B4*(1+C7/100)</f>
        <v>816</v>
      </c>
      <c r="E16" s="6"/>
      <c r="F16" s="7" t="s">
        <v>49</v>
      </c>
      <c r="G16" s="7" t="s">
        <v>50</v>
      </c>
    </row>
    <row r="17" spans="1:7" ht="54" x14ac:dyDescent="0.3">
      <c r="A17" s="14" t="s">
        <v>20</v>
      </c>
      <c r="B17">
        <f>B16/C4</f>
        <v>1.2952380952380953</v>
      </c>
      <c r="E17" s="19" t="s">
        <v>51</v>
      </c>
      <c r="F17" s="20">
        <v>4680</v>
      </c>
      <c r="G17" s="20">
        <v>10520</v>
      </c>
    </row>
    <row r="18" spans="1:7" ht="36" x14ac:dyDescent="0.3">
      <c r="A18" s="14" t="s">
        <v>21</v>
      </c>
      <c r="B18">
        <f>B17*D4</f>
        <v>0.58285714285714285</v>
      </c>
      <c r="E18" s="19" t="s">
        <v>52</v>
      </c>
      <c r="F18" s="20">
        <v>1240</v>
      </c>
      <c r="G18" s="20">
        <v>2300</v>
      </c>
    </row>
    <row r="19" spans="1:7" ht="18" x14ac:dyDescent="0.3">
      <c r="A19" s="14" t="s">
        <v>22</v>
      </c>
      <c r="B19">
        <f>B18*E4</f>
        <v>0.17485714285714285</v>
      </c>
      <c r="E19" s="19" t="s">
        <v>53</v>
      </c>
    </row>
    <row r="20" spans="1:7" ht="36" x14ac:dyDescent="0.3">
      <c r="A20" s="14" t="s">
        <v>23</v>
      </c>
      <c r="B20">
        <f>B19-(B19/(C8/100))</f>
        <v>4.0351648351648367E-2</v>
      </c>
      <c r="E20" s="19" t="s">
        <v>54</v>
      </c>
      <c r="F20" s="20">
        <v>1840</v>
      </c>
      <c r="G20" s="20">
        <v>120</v>
      </c>
    </row>
    <row r="21" spans="1:7" ht="18" x14ac:dyDescent="0.3">
      <c r="A21" s="14" t="s">
        <v>24</v>
      </c>
      <c r="B21">
        <f>B4/C4</f>
        <v>1.0793650793650793</v>
      </c>
      <c r="E21" s="19" t="s">
        <v>55</v>
      </c>
      <c r="F21" s="20">
        <v>450</v>
      </c>
      <c r="G21" s="20">
        <v>40</v>
      </c>
    </row>
    <row r="22" spans="1:7" ht="18" x14ac:dyDescent="0.3">
      <c r="A22" s="14" t="s">
        <v>25</v>
      </c>
      <c r="B22">
        <f>B21*(1-D4)</f>
        <v>0.59365079365079365</v>
      </c>
      <c r="E22" s="19" t="s">
        <v>56</v>
      </c>
      <c r="F22" s="20">
        <v>250</v>
      </c>
      <c r="G22" s="20"/>
    </row>
    <row r="23" spans="1:7" ht="18" x14ac:dyDescent="0.3">
      <c r="A23" s="14" t="s">
        <v>26</v>
      </c>
      <c r="B23">
        <f>B22*(((1+C7/100)/(1+C9/100))-1)</f>
        <v>8.4807256235827633E-2</v>
      </c>
      <c r="E23" s="19" t="s">
        <v>57</v>
      </c>
      <c r="F23" s="20">
        <v>180</v>
      </c>
      <c r="G23" s="20">
        <v>6</v>
      </c>
    </row>
    <row r="24" spans="1:7" ht="18" x14ac:dyDescent="0.3">
      <c r="A24" s="14" t="s">
        <v>27</v>
      </c>
      <c r="B24">
        <f>B17*C10</f>
        <v>0.25904761904761908</v>
      </c>
      <c r="E24" s="19" t="s">
        <v>58</v>
      </c>
      <c r="F24" s="20">
        <v>2</v>
      </c>
      <c r="G24" s="20">
        <v>60</v>
      </c>
    </row>
    <row r="25" spans="1:7" ht="54.6" thickBot="1" x14ac:dyDescent="0.35">
      <c r="A25" s="14" t="s">
        <v>28</v>
      </c>
      <c r="B25">
        <f>B20+B23+B24</f>
        <v>0.38420652363509511</v>
      </c>
      <c r="E25" s="19" t="s">
        <v>59</v>
      </c>
      <c r="F25" s="20">
        <v>11770</v>
      </c>
      <c r="G25" s="20">
        <v>3880</v>
      </c>
    </row>
    <row r="26" spans="1:7" ht="54.6" thickBot="1" x14ac:dyDescent="0.35">
      <c r="A26" s="14" t="s">
        <v>29</v>
      </c>
      <c r="B26">
        <f>B17-B25</f>
        <v>0.91103157160300019</v>
      </c>
      <c r="E26" s="27" t="s">
        <v>60</v>
      </c>
      <c r="F26" s="7">
        <v>770</v>
      </c>
      <c r="G26" s="7">
        <v>250</v>
      </c>
    </row>
    <row r="27" spans="1:7" ht="18" x14ac:dyDescent="0.3">
      <c r="A27" s="14" t="s">
        <v>30</v>
      </c>
      <c r="B27">
        <f>B17/B26*100</f>
        <v>142.17269034475578</v>
      </c>
      <c r="E27" s="24"/>
      <c r="F27" s="25"/>
      <c r="G27" s="25"/>
    </row>
    <row r="28" spans="1:7" ht="18" x14ac:dyDescent="0.3">
      <c r="A28" s="14" t="s">
        <v>31</v>
      </c>
      <c r="B28">
        <f>(B17/B26)-1</f>
        <v>0.4217269034475577</v>
      </c>
      <c r="E28" s="24"/>
      <c r="F28" s="25"/>
      <c r="G28" s="25"/>
    </row>
    <row r="29" spans="1:7" ht="18" x14ac:dyDescent="0.3">
      <c r="A29" s="14" t="s">
        <v>32</v>
      </c>
      <c r="B29">
        <f>B20/B26*100</f>
        <v>4.4292261222789309</v>
      </c>
      <c r="E29" s="24"/>
      <c r="F29" s="24"/>
      <c r="G29" s="26"/>
    </row>
    <row r="30" spans="1:7" ht="18" x14ac:dyDescent="0.3">
      <c r="A30" s="14" t="s">
        <v>33</v>
      </c>
      <c r="B30">
        <f>B23/B26*100</f>
        <v>9.30892615352567</v>
      </c>
    </row>
    <row r="31" spans="1:7" ht="18" x14ac:dyDescent="0.3">
      <c r="A31" s="14" t="s">
        <v>34</v>
      </c>
      <c r="B31">
        <f>B24/B26*100</f>
        <v>28.434538068951156</v>
      </c>
    </row>
    <row r="32" spans="1:7" ht="18" x14ac:dyDescent="0.3">
      <c r="A32" s="14" t="s">
        <v>35</v>
      </c>
      <c r="B32">
        <f>B16/B26</f>
        <v>895.68794917196124</v>
      </c>
      <c r="C32">
        <f>C4*(1+B28)</f>
        <v>895.68794917196135</v>
      </c>
    </row>
    <row r="34" spans="1:6" ht="18" x14ac:dyDescent="0.3">
      <c r="A34" s="14" t="s">
        <v>61</v>
      </c>
      <c r="B34">
        <f>$B$21*$D$4</f>
        <v>0.48571428571428571</v>
      </c>
    </row>
    <row r="35" spans="1:6" ht="18" x14ac:dyDescent="0.3">
      <c r="A35" s="14" t="s">
        <v>62</v>
      </c>
      <c r="B35">
        <f>B34*E4</f>
        <v>0.14571428571428571</v>
      </c>
    </row>
    <row r="36" spans="1:6" ht="18.600000000000001" thickBot="1" x14ac:dyDescent="0.4">
      <c r="A36" s="5"/>
    </row>
    <row r="37" spans="1:6" ht="15.45" customHeight="1" x14ac:dyDescent="0.3">
      <c r="A37" s="15"/>
      <c r="B37" s="30"/>
      <c r="C37" s="33" t="s">
        <v>36</v>
      </c>
      <c r="D37" s="34"/>
      <c r="E37" s="33" t="s">
        <v>37</v>
      </c>
      <c r="F37" s="34"/>
    </row>
    <row r="38" spans="1:6" ht="15.45" customHeight="1" x14ac:dyDescent="0.3">
      <c r="A38" s="16"/>
      <c r="B38" s="31"/>
      <c r="C38" s="35"/>
      <c r="D38" s="36"/>
      <c r="E38" s="35" t="s">
        <v>38</v>
      </c>
      <c r="F38" s="36"/>
    </row>
    <row r="39" spans="1:6" ht="16.2" thickBot="1" x14ac:dyDescent="0.35">
      <c r="A39" s="16"/>
      <c r="B39" s="31"/>
      <c r="C39" s="37"/>
      <c r="D39" s="38"/>
      <c r="E39" s="39"/>
      <c r="F39" s="40"/>
    </row>
    <row r="40" spans="1:6" ht="31.8" thickBot="1" x14ac:dyDescent="0.35">
      <c r="A40" s="17" t="s">
        <v>10</v>
      </c>
      <c r="B40" s="32"/>
      <c r="C40" s="18" t="s">
        <v>39</v>
      </c>
      <c r="D40" s="18" t="s">
        <v>40</v>
      </c>
      <c r="E40" s="18" t="s">
        <v>39</v>
      </c>
      <c r="F40" s="18" t="s">
        <v>40</v>
      </c>
    </row>
    <row r="41" spans="1:6" ht="18.600000000000001" thickBot="1" x14ac:dyDescent="0.4">
      <c r="A41" s="11" t="s">
        <v>41</v>
      </c>
      <c r="B41" s="12"/>
      <c r="C41" s="21">
        <f>C11</f>
        <v>218360</v>
      </c>
      <c r="D41" s="21">
        <f>C12</f>
        <v>60260</v>
      </c>
      <c r="E41" s="22">
        <f>($C$11*($B$16/$B$4))/$B$27*100</f>
        <v>184305.43824175821</v>
      </c>
      <c r="F41" s="22">
        <f>(($C$12*($B$16/$B$4))/$B$27)*100</f>
        <v>50862.088791208786</v>
      </c>
    </row>
    <row r="42" spans="1:6" ht="18.600000000000001" thickBot="1" x14ac:dyDescent="0.35">
      <c r="A42" s="11" t="s">
        <v>42</v>
      </c>
      <c r="B42" s="12"/>
      <c r="C42" s="23">
        <f>F17+F18+F20+F21+F22+C41</f>
        <v>226820</v>
      </c>
      <c r="D42" s="23">
        <f>G17+G18+G20+G21+D41</f>
        <v>73240</v>
      </c>
      <c r="E42" s="23">
        <f>F17+F18+F20+F21+F22+$E$41</f>
        <v>192765.43824175821</v>
      </c>
      <c r="F42" s="23">
        <f>G17+G18+G20+G21+$F$41</f>
        <v>63842.088791208786</v>
      </c>
    </row>
    <row r="43" spans="1:6" ht="18.600000000000001" thickBot="1" x14ac:dyDescent="0.35">
      <c r="A43" s="11" t="s">
        <v>43</v>
      </c>
      <c r="B43" s="12"/>
      <c r="C43" s="21">
        <f>C42+F23+F24</f>
        <v>227002</v>
      </c>
      <c r="D43" s="21">
        <f>D42+G23+G24</f>
        <v>73306</v>
      </c>
      <c r="E43" s="23">
        <f>SUM(F23:F24)+$E$42</f>
        <v>192947.43824175821</v>
      </c>
      <c r="F43" s="23">
        <f>66+$F$42</f>
        <v>63908.088791208786</v>
      </c>
    </row>
    <row r="44" spans="1:6" ht="18.600000000000001" thickBot="1" x14ac:dyDescent="0.35">
      <c r="A44" s="11" t="s">
        <v>44</v>
      </c>
      <c r="B44" s="12"/>
      <c r="C44" s="21">
        <f>C43+F25+F26</f>
        <v>239542</v>
      </c>
      <c r="D44" s="21">
        <f>D43+G25+G26</f>
        <v>77436</v>
      </c>
      <c r="E44" s="23">
        <f>F43+F25+F26</f>
        <v>76448.088791208778</v>
      </c>
      <c r="F44" s="23">
        <f>G25+G26+$F$43</f>
        <v>68038.088791208778</v>
      </c>
    </row>
    <row r="45" spans="1:6" ht="36.6" thickBot="1" x14ac:dyDescent="0.35">
      <c r="A45" s="11" t="s">
        <v>45</v>
      </c>
      <c r="B45" s="12"/>
      <c r="C45" s="21">
        <f>(C42/($B$34*$C$13))*1000</f>
        <v>228912.91810841984</v>
      </c>
      <c r="D45" s="21">
        <f>(D42/($B$35*$C$13))*1000</f>
        <v>246386.00538254518</v>
      </c>
      <c r="E45" s="21">
        <f>(E42/(($B$26*$D$4)*$C$13))*1000</f>
        <v>230490.51653476595</v>
      </c>
      <c r="F45" s="21">
        <f>(F42/((($B$26*$D$4)*E4)*$C$13))*1000</f>
        <v>254454.25895779071</v>
      </c>
    </row>
    <row r="46" spans="1:6" ht="36.6" thickBot="1" x14ac:dyDescent="0.35">
      <c r="A46" s="11" t="s">
        <v>46</v>
      </c>
      <c r="B46" s="12"/>
      <c r="C46" s="21">
        <f>(C43/($B$34*$C$14))*1000</f>
        <v>1832772.7797001153</v>
      </c>
      <c r="D46" s="21">
        <f>(D43/($B$35*$C$14))*1000</f>
        <v>1972864.2829680892</v>
      </c>
      <c r="E46" s="21">
        <f>(E43/(($B$26*$D$4)*$C$14))*1000</f>
        <v>1845665.0781402886</v>
      </c>
      <c r="F46" s="21">
        <f>(F43/((($B$26*$D$4)*$E$4)*$C$14))*1000</f>
        <v>2037738.5117154871</v>
      </c>
    </row>
    <row r="47" spans="1:6" ht="36.6" thickBot="1" x14ac:dyDescent="0.35">
      <c r="A47" s="11" t="s">
        <v>47</v>
      </c>
      <c r="B47" s="12"/>
      <c r="C47" s="21">
        <f>C44/B34*1000</f>
        <v>493174705.88235295</v>
      </c>
      <c r="D47" s="21">
        <f>(D44/B35)*1000</f>
        <v>531423529.41176468</v>
      </c>
      <c r="E47" s="21">
        <f>(E44/($B$26*$D$4))*1000</f>
        <v>186475032.31893733</v>
      </c>
      <c r="F47" s="21">
        <f>(F44/(($B$26*$D$4)*$E$4))*1000</f>
        <v>553203487.7902832</v>
      </c>
    </row>
    <row r="48" spans="1:6" ht="36.6" thickBot="1" x14ac:dyDescent="0.35">
      <c r="A48" s="11" t="s">
        <v>48</v>
      </c>
      <c r="B48" s="12"/>
      <c r="C48" s="21">
        <f>C47/12</f>
        <v>41097892.156862743</v>
      </c>
      <c r="D48" s="21">
        <f t="shared" ref="D48:F48" si="0">D47/12</f>
        <v>44285294.117647059</v>
      </c>
      <c r="E48" s="21">
        <f t="shared" si="0"/>
        <v>15539586.026578112</v>
      </c>
      <c r="F48" s="21">
        <f t="shared" si="0"/>
        <v>46100290.649190269</v>
      </c>
    </row>
  </sheetData>
  <mergeCells count="9">
    <mergeCell ref="A1:A2"/>
    <mergeCell ref="B1:B2"/>
    <mergeCell ref="D1:D2"/>
    <mergeCell ref="E1:E2"/>
    <mergeCell ref="B37:B40"/>
    <mergeCell ref="C37:D39"/>
    <mergeCell ref="E37:F37"/>
    <mergeCell ref="E38:F38"/>
    <mergeCell ref="E39:F3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42" r:id="rId4">
          <objectPr defaultSize="0" autoPict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350520</xdr:colOff>
                <xdr:row>6</xdr:row>
                <xdr:rowOff>167640</xdr:rowOff>
              </to>
            </anchor>
          </objectPr>
        </oleObject>
      </mc:Choice>
      <mc:Fallback>
        <oleObject progId="Equation.DSMT4" shapeId="1042" r:id="rId4"/>
      </mc:Fallback>
    </mc:AlternateContent>
    <mc:AlternateContent xmlns:mc="http://schemas.openxmlformats.org/markup-compatibility/2006">
      <mc:Choice Requires="x14">
        <oleObject progId="Equation.DSMT4" shapeId="1041" r:id="rId6">
          <objectPr defaultSize="0" autoPict="0" r:id="rId7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518160</xdr:colOff>
                <xdr:row>7</xdr:row>
                <xdr:rowOff>243840</xdr:rowOff>
              </to>
            </anchor>
          </objectPr>
        </oleObject>
      </mc:Choice>
      <mc:Fallback>
        <oleObject progId="Equation.DSMT4" shapeId="1041" r:id="rId6"/>
      </mc:Fallback>
    </mc:AlternateContent>
    <mc:AlternateContent xmlns:mc="http://schemas.openxmlformats.org/markup-compatibility/2006">
      <mc:Choice Requires="x14">
        <oleObject progId="Equation.DSMT4" shapeId="1040" r:id="rId8">
          <objectPr defaultSize="0" autoPict="0" r:id="rId9">
            <anchor moveWithCells="1" siz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487680</xdr:colOff>
                <xdr:row>8</xdr:row>
                <xdr:rowOff>167640</xdr:rowOff>
              </to>
            </anchor>
          </objectPr>
        </oleObject>
      </mc:Choice>
      <mc:Fallback>
        <oleObject progId="Equation.DSMT4" shapeId="1040" r:id="rId8"/>
      </mc:Fallback>
    </mc:AlternateContent>
    <mc:AlternateContent xmlns:mc="http://schemas.openxmlformats.org/markup-compatibility/2006">
      <mc:Choice Requires="x14">
        <oleObject progId="Equation.DSMT4" shapeId="1039" r:id="rId10">
          <objectPr defaultSize="0" autoPict="0" r:id="rId11">
            <anchor moveWithCells="1" siz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114300</xdr:colOff>
                <xdr:row>9</xdr:row>
                <xdr:rowOff>182880</xdr:rowOff>
              </to>
            </anchor>
          </objectPr>
        </oleObject>
      </mc:Choice>
      <mc:Fallback>
        <oleObject progId="Equation.DSMT4" shapeId="1039" r:id="rId10"/>
      </mc:Fallback>
    </mc:AlternateContent>
    <mc:AlternateContent xmlns:mc="http://schemas.openxmlformats.org/markup-compatibility/2006">
      <mc:Choice Requires="x14">
        <oleObject progId="Equation.DSMT4" shapeId="1038" r:id="rId12">
          <objectPr defaultSize="0" autoPict="0" r:id="rId13">
            <anchor moveWithCells="1" siz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304800</xdr:colOff>
                <xdr:row>9</xdr:row>
                <xdr:rowOff>243840</xdr:rowOff>
              </to>
            </anchor>
          </objectPr>
        </oleObject>
      </mc:Choice>
      <mc:Fallback>
        <oleObject progId="Equation.DSMT4" shapeId="1038" r:id="rId12"/>
      </mc:Fallback>
    </mc:AlternateContent>
    <mc:AlternateContent xmlns:mc="http://schemas.openxmlformats.org/markup-compatibility/2006">
      <mc:Choice Requires="x14">
        <oleObject progId="Equation.DSMT4" shapeId="1037" r:id="rId14">
          <objectPr defaultSize="0" autoPict="0" r:id="rId15">
            <anchor moveWithCells="1" siz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434340</xdr:colOff>
                <xdr:row>10</xdr:row>
                <xdr:rowOff>228600</xdr:rowOff>
              </to>
            </anchor>
          </objectPr>
        </oleObject>
      </mc:Choice>
      <mc:Fallback>
        <oleObject progId="Equation.DSMT4" shapeId="1037" r:id="rId14"/>
      </mc:Fallback>
    </mc:AlternateContent>
    <mc:AlternateContent xmlns:mc="http://schemas.openxmlformats.org/markup-compatibility/2006">
      <mc:Choice Requires="x14">
        <oleObject progId="Equation.DSMT4" shapeId="1036" r:id="rId16">
          <objectPr defaultSize="0" autoPict="0" r:id="rId17">
            <anchor moveWithCells="1" siz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297180</xdr:colOff>
                <xdr:row>11</xdr:row>
                <xdr:rowOff>228600</xdr:rowOff>
              </to>
            </anchor>
          </objectPr>
        </oleObject>
      </mc:Choice>
      <mc:Fallback>
        <oleObject progId="Equation.DSMT4" shapeId="1036" r:id="rId16"/>
      </mc:Fallback>
    </mc:AlternateContent>
    <mc:AlternateContent xmlns:mc="http://schemas.openxmlformats.org/markup-compatibility/2006">
      <mc:Choice Requires="x14">
        <oleObject progId="Equation.DSMT4" shapeId="1035" r:id="rId18">
          <objectPr defaultSize="0" autoPict="0" r:id="rId19">
            <anchor moveWithCells="1" siz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198120</xdr:colOff>
                <xdr:row>12</xdr:row>
                <xdr:rowOff>220980</xdr:rowOff>
              </to>
            </anchor>
          </objectPr>
        </oleObject>
      </mc:Choice>
      <mc:Fallback>
        <oleObject progId="Equation.DSMT4" shapeId="1035" r:id="rId18"/>
      </mc:Fallback>
    </mc:AlternateContent>
    <mc:AlternateContent xmlns:mc="http://schemas.openxmlformats.org/markup-compatibility/2006">
      <mc:Choice Requires="x14">
        <oleObject progId="Equation.DSMT4" shapeId="1034" r:id="rId20">
          <objectPr defaultSize="0" autoPict="0" r:id="rId21">
            <anchor moveWithCells="1" siz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220980</xdr:colOff>
                <xdr:row>13</xdr:row>
                <xdr:rowOff>243840</xdr:rowOff>
              </to>
            </anchor>
          </objectPr>
        </oleObject>
      </mc:Choice>
      <mc:Fallback>
        <oleObject progId="Equation.DSMT4" shapeId="1034" r:id="rId20"/>
      </mc:Fallback>
    </mc:AlternateContent>
    <mc:AlternateContent xmlns:mc="http://schemas.openxmlformats.org/markup-compatibility/2006">
      <mc:Choice Requires="x14">
        <oleObject progId="Equation.DSMT4" shapeId="1050" r:id="rId22">
          <objectPr defaultSize="0" autoPict="0" r:id="rId23">
            <anchor moveWithCells="1" siz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220980</xdr:colOff>
                <xdr:row>40</xdr:row>
                <xdr:rowOff>220980</xdr:rowOff>
              </to>
            </anchor>
          </objectPr>
        </oleObject>
      </mc:Choice>
      <mc:Fallback>
        <oleObject progId="Equation.DSMT4" shapeId="1050" r:id="rId22"/>
      </mc:Fallback>
    </mc:AlternateContent>
    <mc:AlternateContent xmlns:mc="http://schemas.openxmlformats.org/markup-compatibility/2006">
      <mc:Choice Requires="x14">
        <oleObject progId="Equation.DSMT4" shapeId="1049" r:id="rId24">
          <objectPr defaultSize="0" autoPict="0" r:id="rId25">
            <anchor moveWithCells="1" siz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228600</xdr:colOff>
                <xdr:row>41</xdr:row>
                <xdr:rowOff>220980</xdr:rowOff>
              </to>
            </anchor>
          </objectPr>
        </oleObject>
      </mc:Choice>
      <mc:Fallback>
        <oleObject progId="Equation.DSMT4" shapeId="1049" r:id="rId24"/>
      </mc:Fallback>
    </mc:AlternateContent>
    <mc:AlternateContent xmlns:mc="http://schemas.openxmlformats.org/markup-compatibility/2006">
      <mc:Choice Requires="x14">
        <oleObject progId="Equation.DSMT4" shapeId="1048" r:id="rId26">
          <objectPr defaultSize="0" autoPict="0" r:id="rId27">
            <anchor moveWithCells="1" siz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243840</xdr:colOff>
                <xdr:row>43</xdr:row>
                <xdr:rowOff>7620</xdr:rowOff>
              </to>
            </anchor>
          </objectPr>
        </oleObject>
      </mc:Choice>
      <mc:Fallback>
        <oleObject progId="Equation.DSMT4" shapeId="1048" r:id="rId26"/>
      </mc:Fallback>
    </mc:AlternateContent>
    <mc:AlternateContent xmlns:mc="http://schemas.openxmlformats.org/markup-compatibility/2006">
      <mc:Choice Requires="x14">
        <oleObject progId="Equation.DSMT4" shapeId="1047" r:id="rId28">
          <objectPr defaultSize="0" autoPict="0" r:id="rId29">
            <anchor moveWithCells="1" sizeWithCells="1">
              <from>
                <xdr:col>1</xdr:col>
                <xdr:colOff>0</xdr:colOff>
                <xdr:row>43</xdr:row>
                <xdr:rowOff>0</xdr:rowOff>
              </from>
              <to>
                <xdr:col>1</xdr:col>
                <xdr:colOff>228600</xdr:colOff>
                <xdr:row>43</xdr:row>
                <xdr:rowOff>220980</xdr:rowOff>
              </to>
            </anchor>
          </objectPr>
        </oleObject>
      </mc:Choice>
      <mc:Fallback>
        <oleObject progId="Equation.DSMT4" shapeId="1047" r:id="rId28"/>
      </mc:Fallback>
    </mc:AlternateContent>
    <mc:AlternateContent xmlns:mc="http://schemas.openxmlformats.org/markup-compatibility/2006">
      <mc:Choice Requires="x14">
        <oleObject progId="Equation.DSMT4" shapeId="1046" r:id="rId30">
          <objectPr defaultSize="0" autoPict="0" r:id="rId31">
            <anchor moveWithCells="1" siz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304800</xdr:colOff>
                <xdr:row>44</xdr:row>
                <xdr:rowOff>220980</xdr:rowOff>
              </to>
            </anchor>
          </objectPr>
        </oleObject>
      </mc:Choice>
      <mc:Fallback>
        <oleObject progId="Equation.DSMT4" shapeId="1046" r:id="rId30"/>
      </mc:Fallback>
    </mc:AlternateContent>
    <mc:AlternateContent xmlns:mc="http://schemas.openxmlformats.org/markup-compatibility/2006">
      <mc:Choice Requires="x14">
        <oleObject progId="Equation.DSMT4" shapeId="1045" r:id="rId32">
          <objectPr defaultSize="0" autoPict="0" r:id="rId33">
            <anchor moveWithCells="1" siz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320040</xdr:colOff>
                <xdr:row>45</xdr:row>
                <xdr:rowOff>243840</xdr:rowOff>
              </to>
            </anchor>
          </objectPr>
        </oleObject>
      </mc:Choice>
      <mc:Fallback>
        <oleObject progId="Equation.DSMT4" shapeId="1045" r:id="rId32"/>
      </mc:Fallback>
    </mc:AlternateContent>
    <mc:AlternateContent xmlns:mc="http://schemas.openxmlformats.org/markup-compatibility/2006">
      <mc:Choice Requires="x14">
        <oleObject progId="Equation.DSMT4" shapeId="1044" r:id="rId34">
          <objectPr defaultSize="0" autoPict="0" r:id="rId35">
            <anchor moveWithCells="1" sizeWithCells="1">
              <from>
                <xdr:col>1</xdr:col>
                <xdr:colOff>0</xdr:colOff>
                <xdr:row>46</xdr:row>
                <xdr:rowOff>0</xdr:rowOff>
              </from>
              <to>
                <xdr:col>1</xdr:col>
                <xdr:colOff>304800</xdr:colOff>
                <xdr:row>46</xdr:row>
                <xdr:rowOff>220980</xdr:rowOff>
              </to>
            </anchor>
          </objectPr>
        </oleObject>
      </mc:Choice>
      <mc:Fallback>
        <oleObject progId="Equation.DSMT4" shapeId="1044" r:id="rId34"/>
      </mc:Fallback>
    </mc:AlternateContent>
    <mc:AlternateContent xmlns:mc="http://schemas.openxmlformats.org/markup-compatibility/2006">
      <mc:Choice Requires="x14">
        <oleObject progId="Equation.DSMT4" shapeId="1043" r:id="rId36">
          <objectPr defaultSize="0" autoPict="0" r:id="rId37">
            <anchor moveWithCells="1" siz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510540</xdr:colOff>
                <xdr:row>47</xdr:row>
                <xdr:rowOff>243840</xdr:rowOff>
              </to>
            </anchor>
          </objectPr>
        </oleObject>
      </mc:Choice>
      <mc:Fallback>
        <oleObject progId="Equation.DSMT4" shapeId="1043" r:id="rId3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евро</cp:lastModifiedBy>
  <dcterms:created xsi:type="dcterms:W3CDTF">2015-06-05T18:19:34Z</dcterms:created>
  <dcterms:modified xsi:type="dcterms:W3CDTF">2022-11-21T07:04:33Z</dcterms:modified>
</cp:coreProperties>
</file>