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bookViews>
    <workbookView xWindow="0" yWindow="0" windowWidth="23850" windowHeight="8085"/>
  </bookViews>
  <sheets>
    <sheet name="Лист 1" sheetId="1" r:id="rId1"/>
  </sheets>
  <calcPr calcId="162913"/>
</workbook>
</file>

<file path=xl/calcChain.xml><?xml version="1.0" encoding="utf-8"?>
<calcChain xmlns="http://schemas.openxmlformats.org/spreadsheetml/2006/main">
  <c r="B23" i="1" l="1"/>
  <c r="E23" i="1" l="1"/>
  <c r="B22" i="1"/>
  <c r="B21" i="1"/>
  <c r="B15" i="1"/>
  <c r="B13" i="1"/>
  <c r="B14" i="1" s="1"/>
  <c r="E7" i="1" s="1"/>
  <c r="B11" i="1"/>
  <c r="B12" i="1" s="1"/>
  <c r="E8" i="1"/>
  <c r="B7" i="1"/>
  <c r="B8" i="1" s="1"/>
  <c r="B6" i="1"/>
  <c r="E6" i="1" l="1"/>
  <c r="E12" i="1" s="1"/>
  <c r="E10" i="1" s="1"/>
  <c r="B16" i="1"/>
  <c r="E9" i="1" s="1"/>
  <c r="E13" i="1" s="1"/>
  <c r="E11" i="1" s="1"/>
  <c r="B9" i="1"/>
  <c r="B20" i="1" l="1"/>
  <c r="E15" i="1"/>
  <c r="E20" i="1" s="1"/>
  <c r="B19" i="1"/>
  <c r="E14" i="1"/>
  <c r="E19" i="1" s="1"/>
  <c r="E22" i="1" l="1"/>
  <c r="E21" i="1"/>
</calcChain>
</file>

<file path=xl/sharedStrings.xml><?xml version="1.0" encoding="utf-8"?>
<sst xmlns="http://schemas.openxmlformats.org/spreadsheetml/2006/main" count="44" uniqueCount="42">
  <si>
    <t>Tаблица 1</t>
  </si>
  <si>
    <t>Годовой объем производства</t>
  </si>
  <si>
    <t xml:space="preserve">Среднегодовая стоимость производственных фондов </t>
  </si>
  <si>
    <t>Себестоимость единицы продукции до технического перевооружения</t>
  </si>
  <si>
    <t>до перевооружения</t>
  </si>
  <si>
    <t>после перевооружения</t>
  </si>
  <si>
    <t>1 часть</t>
  </si>
  <si>
    <t>3 часть</t>
  </si>
  <si>
    <t>Дельта Q</t>
  </si>
  <si>
    <t>НДС</t>
  </si>
  <si>
    <t>Аг</t>
  </si>
  <si>
    <t>НДС2</t>
  </si>
  <si>
    <t>Ауд</t>
  </si>
  <si>
    <t>n до</t>
  </si>
  <si>
    <t>Эа</t>
  </si>
  <si>
    <t>n после</t>
  </si>
  <si>
    <t>2 часть</t>
  </si>
  <si>
    <t>nч до</t>
  </si>
  <si>
    <t>З</t>
  </si>
  <si>
    <t>nч после</t>
  </si>
  <si>
    <t>Эзп</t>
  </si>
  <si>
    <t>Нп1</t>
  </si>
  <si>
    <t>МЗ</t>
  </si>
  <si>
    <t>Нп2</t>
  </si>
  <si>
    <t>Эм</t>
  </si>
  <si>
    <t>Пч до</t>
  </si>
  <si>
    <t>Дельта А</t>
  </si>
  <si>
    <t>Пч после</t>
  </si>
  <si>
    <t>C2</t>
  </si>
  <si>
    <t>4 часть</t>
  </si>
  <si>
    <t>Ри до</t>
  </si>
  <si>
    <t>Рпр до</t>
  </si>
  <si>
    <t>Ри после</t>
  </si>
  <si>
    <t>Рпр после</t>
  </si>
  <si>
    <t>ПФср.г. до</t>
  </si>
  <si>
    <t>tизд</t>
  </si>
  <si>
    <t>ПФср.г. после</t>
  </si>
  <si>
    <t>tпр</t>
  </si>
  <si>
    <t>ОСср.г. до</t>
  </si>
  <si>
    <t>ОСср.г. после</t>
  </si>
  <si>
    <t>Вывод (общий смысл):</t>
  </si>
  <si>
    <t>По результатам расчетов получены следующие результаты - на предприятии после переоборудования улучшились значения основных экономических показателей, таких как: 1. отмечена экономия денежных средств на амортизации «столько», 2. себестоимость единицы продукции уменьшилась на «столько» и составила «столько» 3. чистая прибыл годового объема производства увеличилась на «столько» и составила «столько» 4. рентабельность производства увеличилась на «столько» и составила «столько» 5. рентабельность изделия увеличилась на «столько» и составила «столько» 6. темпы роста рентабельности изделия составили «столько»  7. темпы роста рентабельность производства составили «столько»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</si>
</sst>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10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10"/>
      </bottom>
      <diagonal/>
    </border>
    <border>
      <left style="thick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9"/>
      </right>
      <top style="thin">
        <color indexed="10"/>
      </top>
      <bottom style="thin">
        <color indexed="10"/>
      </bottom>
      <diagonal/>
    </border>
    <border>
      <left style="thick">
        <color indexed="9"/>
      </left>
      <right style="thin">
        <color indexed="10"/>
      </right>
      <top style="thin">
        <color indexed="10"/>
      </top>
      <bottom style="thick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9"/>
      </bottom>
      <diagonal/>
    </border>
    <border>
      <left style="thin">
        <color indexed="10"/>
      </left>
      <right style="thick">
        <color indexed="9"/>
      </right>
      <top style="thin">
        <color indexed="10"/>
      </top>
      <bottom style="thick">
        <color indexed="9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n">
        <color indexed="10"/>
      </top>
      <bottom style="thin">
        <color indexed="10"/>
      </bottom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ck">
        <color indexed="9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0" fillId="0" borderId="10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vertical="top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9"/>
  <sheetViews>
    <sheetView showGridLines="0" tabSelected="1" topLeftCell="A13" workbookViewId="0">
      <selection activeCell="E22" sqref="E22"/>
    </sheetView>
  </sheetViews>
  <sheetFormatPr defaultColWidth="16.28515625" defaultRowHeight="19.899999999999999" customHeight="1"/>
  <cols>
    <col min="1" max="1" width="17.7109375" style="1" customWidth="1"/>
    <col min="2" max="2" width="20.5703125" style="1" customWidth="1"/>
    <col min="3" max="3" width="18.140625" style="1" customWidth="1"/>
    <col min="4" max="4" width="20.28515625" style="1" customWidth="1"/>
    <col min="5" max="256" width="16.28515625" style="1" customWidth="1"/>
  </cols>
  <sheetData>
    <row r="1" spans="1:5" ht="27.6" customHeight="1">
      <c r="A1" s="25" t="s">
        <v>0</v>
      </c>
      <c r="B1" s="25"/>
      <c r="C1" s="25"/>
      <c r="D1" s="25"/>
      <c r="E1" s="25"/>
    </row>
    <row r="2" spans="1:5" ht="33.4" customHeight="1">
      <c r="A2" s="36" t="s">
        <v>1</v>
      </c>
      <c r="B2" s="35"/>
      <c r="C2" s="34" t="s">
        <v>2</v>
      </c>
      <c r="D2" s="35"/>
      <c r="E2" s="32" t="s">
        <v>3</v>
      </c>
    </row>
    <row r="3" spans="1:5" ht="34.700000000000003" customHeight="1" thickBot="1">
      <c r="A3" s="3" t="s">
        <v>4</v>
      </c>
      <c r="B3" s="4" t="s">
        <v>5</v>
      </c>
      <c r="C3" s="4" t="s">
        <v>4</v>
      </c>
      <c r="D3" s="4" t="s">
        <v>5</v>
      </c>
      <c r="E3" s="33"/>
    </row>
    <row r="4" spans="1:5" ht="21.4" customHeight="1" thickBot="1">
      <c r="A4" s="37">
        <v>1300</v>
      </c>
      <c r="B4" s="38">
        <v>1500</v>
      </c>
      <c r="C4" s="38">
        <v>400000</v>
      </c>
      <c r="D4" s="38">
        <v>480000</v>
      </c>
      <c r="E4" s="38">
        <v>320</v>
      </c>
    </row>
    <row r="5" spans="1:5" ht="22.7" customHeight="1" thickTop="1" thickBot="1">
      <c r="A5" s="28" t="s">
        <v>6</v>
      </c>
      <c r="B5" s="29"/>
      <c r="C5" s="2"/>
      <c r="D5" s="28" t="s">
        <v>7</v>
      </c>
      <c r="E5" s="29"/>
    </row>
    <row r="6" spans="1:5" ht="21.4" customHeight="1">
      <c r="A6" s="9" t="s">
        <v>8</v>
      </c>
      <c r="B6" s="10">
        <f>B4-A4</f>
        <v>200</v>
      </c>
      <c r="C6" s="11"/>
      <c r="D6" s="9" t="s">
        <v>9</v>
      </c>
      <c r="E6" s="10">
        <f>(450-B13)*0.18</f>
        <v>46.44</v>
      </c>
    </row>
    <row r="7" spans="1:5" ht="20.100000000000001" customHeight="1">
      <c r="A7" s="3" t="s">
        <v>10</v>
      </c>
      <c r="B7" s="12">
        <f>D4*0.08</f>
        <v>38400</v>
      </c>
      <c r="C7" s="11"/>
      <c r="D7" s="3" t="s">
        <v>11</v>
      </c>
      <c r="E7" s="12">
        <f>ROUND((450-(B13-B14))*0.18,2)</f>
        <v>50.59</v>
      </c>
    </row>
    <row r="8" spans="1:5" ht="20.100000000000001" customHeight="1">
      <c r="A8" s="3" t="s">
        <v>12</v>
      </c>
      <c r="B8" s="12">
        <f>ROUND(B7/B4,2)</f>
        <v>25.6</v>
      </c>
      <c r="C8" s="11"/>
      <c r="D8" s="3" t="s">
        <v>13</v>
      </c>
      <c r="E8" s="12">
        <f>450-E4</f>
        <v>130</v>
      </c>
    </row>
    <row r="9" spans="1:5" ht="21.4" customHeight="1">
      <c r="A9" s="13" t="s">
        <v>14</v>
      </c>
      <c r="B9" s="7">
        <f>B8*B6</f>
        <v>5120</v>
      </c>
      <c r="C9" s="11"/>
      <c r="D9" s="3" t="s">
        <v>15</v>
      </c>
      <c r="E9" s="12">
        <f>450-B16</f>
        <v>157.69</v>
      </c>
    </row>
    <row r="10" spans="1:5" ht="22.7" customHeight="1">
      <c r="A10" s="28" t="s">
        <v>16</v>
      </c>
      <c r="B10" s="29"/>
      <c r="C10" s="5"/>
      <c r="D10" s="3" t="s">
        <v>17</v>
      </c>
      <c r="E10" s="12">
        <f>E8-(E6+E12)</f>
        <v>66.849999999999994</v>
      </c>
    </row>
    <row r="11" spans="1:5" ht="21.4" customHeight="1">
      <c r="A11" s="9" t="s">
        <v>18</v>
      </c>
      <c r="B11" s="10">
        <f>E4*0.22</f>
        <v>70.400000000000006</v>
      </c>
      <c r="C11" s="11"/>
      <c r="D11" s="3" t="s">
        <v>19</v>
      </c>
      <c r="E11" s="12">
        <f>E9-(E7+E13)</f>
        <v>85.679999999999993</v>
      </c>
    </row>
    <row r="12" spans="1:5" ht="20.100000000000001" customHeight="1">
      <c r="A12" s="3" t="s">
        <v>20</v>
      </c>
      <c r="B12" s="12">
        <f>ROUND(B11*0.08,2)</f>
        <v>5.63</v>
      </c>
      <c r="C12" s="11"/>
      <c r="D12" s="3" t="s">
        <v>21</v>
      </c>
      <c r="E12" s="12">
        <f>ROUND((E8-E6)*0.2,2)</f>
        <v>16.71</v>
      </c>
    </row>
    <row r="13" spans="1:5" ht="20.100000000000001" customHeight="1">
      <c r="A13" s="3" t="s">
        <v>22</v>
      </c>
      <c r="B13" s="12">
        <f>E4*0.6</f>
        <v>192</v>
      </c>
      <c r="C13" s="11"/>
      <c r="D13" s="3" t="s">
        <v>23</v>
      </c>
      <c r="E13" s="12">
        <f>ROUND((E9-E7)*0.2,2)</f>
        <v>21.42</v>
      </c>
    </row>
    <row r="14" spans="1:5" ht="20.100000000000001" customHeight="1">
      <c r="A14" s="3" t="s">
        <v>24</v>
      </c>
      <c r="B14" s="12">
        <f>B13*0.12</f>
        <v>23.04</v>
      </c>
      <c r="C14" s="11"/>
      <c r="D14" s="3" t="s">
        <v>25</v>
      </c>
      <c r="E14" s="12">
        <f>E10*A4</f>
        <v>86904.999999999985</v>
      </c>
    </row>
    <row r="15" spans="1:5" ht="21.4" customHeight="1">
      <c r="A15" s="3" t="s">
        <v>26</v>
      </c>
      <c r="B15" s="12">
        <f>ROUND(((D4*0.08)/B4)-((C4*0.08)/A4),2)</f>
        <v>0.98</v>
      </c>
      <c r="C15" s="11"/>
      <c r="D15" s="13" t="s">
        <v>27</v>
      </c>
      <c r="E15" s="7">
        <f>E11*B4</f>
        <v>128519.99999999999</v>
      </c>
    </row>
    <row r="16" spans="1:5" ht="22.7" customHeight="1">
      <c r="A16" s="13" t="s">
        <v>28</v>
      </c>
      <c r="B16" s="7">
        <f>E4-B12-B14+B15</f>
        <v>292.31</v>
      </c>
      <c r="C16" s="14"/>
      <c r="D16" s="2"/>
      <c r="E16" s="2"/>
    </row>
    <row r="17" spans="1:5" ht="21.4" customHeight="1">
      <c r="A17" s="2"/>
      <c r="B17" s="2"/>
      <c r="C17" s="15"/>
      <c r="D17" s="15"/>
      <c r="E17" s="15"/>
    </row>
    <row r="18" spans="1:5" ht="21.4" customHeight="1">
      <c r="A18" s="30" t="s">
        <v>29</v>
      </c>
      <c r="B18" s="31"/>
      <c r="C18" s="31"/>
      <c r="D18" s="31"/>
      <c r="E18" s="31"/>
    </row>
    <row r="19" spans="1:5" ht="21.4" customHeight="1">
      <c r="A19" s="9" t="s">
        <v>30</v>
      </c>
      <c r="B19" s="17">
        <f>ROUND(E10/E4*100,2)</f>
        <v>20.89</v>
      </c>
      <c r="C19" s="2"/>
      <c r="D19" s="18" t="s">
        <v>31</v>
      </c>
      <c r="E19" s="10">
        <f>ROUND(E14/B21*100,2)</f>
        <v>13.04</v>
      </c>
    </row>
    <row r="20" spans="1:5" ht="20.100000000000001" customHeight="1">
      <c r="A20" s="3" t="s">
        <v>32</v>
      </c>
      <c r="B20" s="19">
        <f>ROUND(E11/B16*100,2)</f>
        <v>29.31</v>
      </c>
      <c r="C20" s="15"/>
      <c r="D20" s="4" t="s">
        <v>33</v>
      </c>
      <c r="E20" s="12">
        <f>ROUND(E15/B22*100,2)</f>
        <v>16.07</v>
      </c>
    </row>
    <row r="21" spans="1:5" ht="20.100000000000001" customHeight="1">
      <c r="A21" s="3" t="s">
        <v>34</v>
      </c>
      <c r="B21" s="19">
        <f>ROUND(C4/0.6,2)</f>
        <v>666666.67000000004</v>
      </c>
      <c r="C21" s="15"/>
      <c r="D21" s="4" t="s">
        <v>35</v>
      </c>
      <c r="E21" s="12">
        <f>ROUND(B20/B19*100,2)</f>
        <v>140.31</v>
      </c>
    </row>
    <row r="22" spans="1:5" ht="21.4" customHeight="1">
      <c r="A22" s="13" t="s">
        <v>36</v>
      </c>
      <c r="B22" s="6">
        <f>ROUND(D4/0.6,2)</f>
        <v>800000</v>
      </c>
      <c r="C22" s="16"/>
      <c r="D22" s="20" t="s">
        <v>37</v>
      </c>
      <c r="E22" s="7">
        <f>ROUND(E20/E19*100,2)</f>
        <v>123.24</v>
      </c>
    </row>
    <row r="23" spans="1:5" ht="22.7" customHeight="1">
      <c r="A23" s="21" t="s">
        <v>38</v>
      </c>
      <c r="B23" s="22">
        <f>ROUND((C4/0.6)-C4,2)</f>
        <v>266666.67</v>
      </c>
      <c r="C23" s="8"/>
      <c r="D23" s="23" t="s">
        <v>39</v>
      </c>
      <c r="E23" s="24">
        <f>ROUND((D4/0.6)-D4,2)</f>
        <v>320000</v>
      </c>
    </row>
    <row r="24" spans="1:5" ht="21.4" customHeight="1">
      <c r="A24" s="2"/>
      <c r="B24" s="2"/>
      <c r="C24" s="2"/>
      <c r="D24" s="2"/>
      <c r="E24" s="2"/>
    </row>
    <row r="25" spans="1:5" ht="20.100000000000001" customHeight="1">
      <c r="A25" s="15"/>
      <c r="B25" s="15"/>
      <c r="C25" s="15"/>
      <c r="D25" s="15"/>
      <c r="E25" s="15"/>
    </row>
    <row r="26" spans="1:5" ht="32.1" customHeight="1">
      <c r="A26" s="4" t="s">
        <v>40</v>
      </c>
      <c r="B26" s="26" t="s">
        <v>41</v>
      </c>
      <c r="C26" s="27"/>
      <c r="D26" s="27"/>
      <c r="E26" s="27"/>
    </row>
    <row r="27" spans="1:5" ht="20.100000000000001" customHeight="1">
      <c r="A27" s="15"/>
      <c r="B27" s="27"/>
      <c r="C27" s="27"/>
      <c r="D27" s="27"/>
      <c r="E27" s="27"/>
    </row>
    <row r="28" spans="1:5" ht="20.100000000000001" customHeight="1">
      <c r="A28" s="15"/>
      <c r="B28" s="27"/>
      <c r="C28" s="27"/>
      <c r="D28" s="27"/>
      <c r="E28" s="27"/>
    </row>
    <row r="29" spans="1:5" ht="43.9" customHeight="1">
      <c r="A29" s="15"/>
      <c r="B29" s="27"/>
      <c r="C29" s="27"/>
      <c r="D29" s="27"/>
      <c r="E29" s="27"/>
    </row>
  </sheetData>
  <mergeCells count="9">
    <mergeCell ref="A1:E1"/>
    <mergeCell ref="B26:E29"/>
    <mergeCell ref="D5:E5"/>
    <mergeCell ref="A18:E18"/>
    <mergeCell ref="E2:E3"/>
    <mergeCell ref="C2:D2"/>
    <mergeCell ref="A10:B10"/>
    <mergeCell ref="A5:B5"/>
    <mergeCell ref="A2:B2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Роман</cp:lastModifiedBy>
  <dcterms:modified xsi:type="dcterms:W3CDTF">2022-12-15T20:01:32Z</dcterms:modified>
</cp:coreProperties>
</file>