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roman\Documents\GitHub\DIU20\P1\"/>
    </mc:Choice>
  </mc:AlternateContent>
  <xr:revisionPtr revIDLastSave="0" documentId="13_ncr:1_{0F7B34D9-E690-4DF4-A5DF-99E7B0E20B6E}" xr6:coauthVersionLast="45" xr6:coauthVersionMax="45" xr10:uidLastSave="{00000000-0000-0000-0000-000000000000}"/>
  <bookViews>
    <workbookView xWindow="-98" yWindow="-98" windowWidth="28996" windowHeight="16395" xr2:uid="{00000000-000D-0000-FFFF-FFFF00000000}"/>
  </bookViews>
  <sheets>
    <sheet name="Valoración Usabilidad" sheetId="1" r:id="rId1"/>
    <sheet name="Usability scores" sheetId="2" r:id="rId2"/>
    <sheet name="Usability guidelines" sheetId="3" r:id="rId3"/>
    <sheet name="Rating ranges" sheetId="4" r:id="rId4"/>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G115" i="1" l="1"/>
  <c r="F115" i="1"/>
  <c r="G113" i="1"/>
  <c r="F113" i="1"/>
  <c r="G111" i="1"/>
  <c r="F111" i="1"/>
  <c r="G107" i="1"/>
  <c r="F107" i="1"/>
  <c r="G105" i="1"/>
  <c r="F105" i="1"/>
  <c r="G103" i="1"/>
  <c r="F103" i="1"/>
  <c r="G101" i="1"/>
  <c r="F101" i="1"/>
  <c r="G97" i="1"/>
  <c r="F97" i="1"/>
  <c r="G95" i="1"/>
  <c r="F95" i="1"/>
  <c r="G93" i="1"/>
  <c r="F93" i="1"/>
  <c r="G91" i="1"/>
  <c r="F91" i="1"/>
  <c r="G89" i="1"/>
  <c r="F89" i="1"/>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M115" i="2"/>
  <c r="O115" i="2" s="1"/>
  <c r="L115" i="2"/>
  <c r="G115" i="2"/>
  <c r="F115" i="2"/>
  <c r="M113" i="2"/>
  <c r="O113" i="2" s="1"/>
  <c r="G113" i="2"/>
  <c r="F113" i="2"/>
  <c r="O111" i="2"/>
  <c r="M111" i="2"/>
  <c r="N111" i="2" s="1"/>
  <c r="L111" i="2"/>
  <c r="G111" i="2"/>
  <c r="F111" i="2"/>
  <c r="O107" i="2"/>
  <c r="M107" i="2"/>
  <c r="G107" i="2"/>
  <c r="F107" i="2"/>
  <c r="O105" i="2"/>
  <c r="M105" i="2"/>
  <c r="N105" i="2" s="1"/>
  <c r="L105" i="2"/>
  <c r="G105" i="2"/>
  <c r="F105" i="2"/>
  <c r="O103" i="2"/>
  <c r="M103" i="2"/>
  <c r="N103" i="2" s="1"/>
  <c r="L103" i="2"/>
  <c r="G103" i="2"/>
  <c r="F103" i="2"/>
  <c r="M101" i="2"/>
  <c r="N101" i="2" s="1"/>
  <c r="L101" i="2"/>
  <c r="G101" i="2"/>
  <c r="F101" i="2"/>
  <c r="M97" i="2"/>
  <c r="O97" i="2" s="1"/>
  <c r="L97" i="2"/>
  <c r="G97" i="2"/>
  <c r="F97" i="2"/>
  <c r="M95" i="2"/>
  <c r="N95" i="2" s="1"/>
  <c r="L95" i="2"/>
  <c r="G95" i="2"/>
  <c r="F95" i="2"/>
  <c r="O93" i="2"/>
  <c r="N93" i="2"/>
  <c r="M93" i="2"/>
  <c r="L93" i="2"/>
  <c r="G93" i="2"/>
  <c r="F93" i="2"/>
  <c r="O91" i="2"/>
  <c r="N91" i="2"/>
  <c r="M91" i="2"/>
  <c r="L91" i="2"/>
  <c r="G91" i="2"/>
  <c r="F91" i="2"/>
  <c r="M89" i="2"/>
  <c r="O89" i="2" s="1"/>
  <c r="L89" i="2"/>
  <c r="N89" i="2" s="1"/>
  <c r="G89" i="2"/>
  <c r="F89" i="2"/>
  <c r="M85" i="2"/>
  <c r="O85" i="2" s="1"/>
  <c r="L85" i="2"/>
  <c r="G85" i="2"/>
  <c r="F85" i="2"/>
  <c r="N83" i="2"/>
  <c r="M83" i="2"/>
  <c r="O83" i="2" s="1"/>
  <c r="L83" i="2"/>
  <c r="G83" i="2"/>
  <c r="F83" i="2"/>
  <c r="N81" i="2"/>
  <c r="M81" i="2"/>
  <c r="O81" i="2" s="1"/>
  <c r="L81" i="2"/>
  <c r="G81" i="2"/>
  <c r="F81" i="2"/>
  <c r="O79" i="2"/>
  <c r="N79" i="2"/>
  <c r="M79" i="2"/>
  <c r="L79" i="2"/>
  <c r="G79" i="2"/>
  <c r="F79" i="2"/>
  <c r="O75" i="2"/>
  <c r="M75" i="2"/>
  <c r="N75" i="2" s="1"/>
  <c r="L75" i="2"/>
  <c r="G75" i="2"/>
  <c r="F75" i="2"/>
  <c r="O73" i="2"/>
  <c r="M73" i="2"/>
  <c r="N73" i="2" s="1"/>
  <c r="L73" i="2"/>
  <c r="G73" i="2"/>
  <c r="F73" i="2"/>
  <c r="M71" i="2"/>
  <c r="N71" i="2" s="1"/>
  <c r="L71" i="2"/>
  <c r="G71" i="2"/>
  <c r="F71" i="2"/>
  <c r="M69" i="2"/>
  <c r="O69" i="2" s="1"/>
  <c r="L69" i="2"/>
  <c r="G69" i="2"/>
  <c r="F69" i="2"/>
  <c r="M67" i="2"/>
  <c r="N67" i="2" s="1"/>
  <c r="L67" i="2"/>
  <c r="G67" i="2"/>
  <c r="F67" i="2"/>
  <c r="O63" i="2"/>
  <c r="N63" i="2"/>
  <c r="M63" i="2"/>
  <c r="L63" i="2"/>
  <c r="G63" i="2"/>
  <c r="F63" i="2"/>
  <c r="O61" i="2"/>
  <c r="N61" i="2"/>
  <c r="M61" i="2"/>
  <c r="L61" i="2"/>
  <c r="G61" i="2"/>
  <c r="F61" i="2"/>
  <c r="M59" i="2"/>
  <c r="O59" i="2" s="1"/>
  <c r="L59" i="2"/>
  <c r="G59" i="2"/>
  <c r="F59" i="2"/>
  <c r="M55" i="2"/>
  <c r="O55" i="2" s="1"/>
  <c r="L55" i="2"/>
  <c r="G55" i="2"/>
  <c r="F55" i="2"/>
  <c r="M53" i="2"/>
  <c r="O53" i="2" s="1"/>
  <c r="L53" i="2"/>
  <c r="N53" i="2" s="1"/>
  <c r="G53" i="2"/>
  <c r="F53" i="2"/>
  <c r="N51" i="2"/>
  <c r="M51" i="2"/>
  <c r="O51" i="2" s="1"/>
  <c r="L51" i="2"/>
  <c r="G51" i="2"/>
  <c r="F51" i="2"/>
  <c r="O49" i="2"/>
  <c r="N49" i="2"/>
  <c r="M49" i="2"/>
  <c r="L49" i="2"/>
  <c r="G49" i="2"/>
  <c r="F49" i="2"/>
  <c r="O45" i="2"/>
  <c r="M45" i="2"/>
  <c r="N45" i="2" s="1"/>
  <c r="L45" i="2"/>
  <c r="G45" i="2"/>
  <c r="F45" i="2"/>
  <c r="O43" i="2"/>
  <c r="M43" i="2"/>
  <c r="N43" i="2" s="1"/>
  <c r="L43" i="2"/>
  <c r="G43" i="2"/>
  <c r="F43" i="2"/>
  <c r="M41" i="2"/>
  <c r="N41" i="2" s="1"/>
  <c r="L41" i="2"/>
  <c r="G41" i="2"/>
  <c r="F41" i="2"/>
  <c r="M39" i="2"/>
  <c r="O39" i="2" s="1"/>
  <c r="L39" i="2"/>
  <c r="G39" i="2"/>
  <c r="F39" i="2"/>
  <c r="M37" i="2"/>
  <c r="N37" i="2" s="1"/>
  <c r="L37" i="2"/>
  <c r="G37" i="2"/>
  <c r="F37" i="2"/>
  <c r="O35" i="2"/>
  <c r="N35" i="2"/>
  <c r="M35" i="2"/>
  <c r="L35" i="2"/>
  <c r="G35" i="2"/>
  <c r="F35" i="2"/>
  <c r="O33" i="2"/>
  <c r="N33" i="2"/>
  <c r="M33" i="2"/>
  <c r="L33" i="2"/>
  <c r="O31" i="2"/>
  <c r="N31" i="2"/>
  <c r="M31" i="2"/>
  <c r="L31" i="2"/>
  <c r="G31" i="2"/>
  <c r="F31" i="2"/>
  <c r="O29" i="2"/>
  <c r="N29" i="2"/>
  <c r="M29" i="2"/>
  <c r="L29" i="2"/>
  <c r="G29" i="2"/>
  <c r="F29" i="2"/>
  <c r="M25" i="2"/>
  <c r="O25" i="2" s="1"/>
  <c r="L25" i="2"/>
  <c r="O23" i="2"/>
  <c r="N23" i="2"/>
  <c r="M23" i="2"/>
  <c r="L23" i="2"/>
  <c r="G23" i="2"/>
  <c r="F23" i="2"/>
  <c r="M21" i="2"/>
  <c r="O21" i="2" s="1"/>
  <c r="L21" i="2"/>
  <c r="G21" i="2"/>
  <c r="F21" i="2"/>
  <c r="M17" i="2"/>
  <c r="O17" i="2" s="1"/>
  <c r="L17" i="2"/>
  <c r="G17" i="2"/>
  <c r="F17" i="2"/>
  <c r="M15" i="2"/>
  <c r="O15" i="2" s="1"/>
  <c r="L15" i="2"/>
  <c r="N15" i="2" s="1"/>
  <c r="G15" i="2"/>
  <c r="F15" i="2"/>
  <c r="N13" i="2"/>
  <c r="M13" i="2"/>
  <c r="O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N11" i="2"/>
  <c r="M11" i="2"/>
  <c r="L11" i="2"/>
  <c r="G11" i="2"/>
  <c r="F11" i="2"/>
  <c r="A11" i="2"/>
  <c r="O9" i="2"/>
  <c r="M9" i="2"/>
  <c r="N9" i="2" s="1"/>
  <c r="L9" i="2"/>
  <c r="G9" i="2"/>
  <c r="F9" i="2"/>
  <c r="A123" i="1"/>
  <c r="A122" i="1"/>
  <c r="A121" i="1"/>
  <c r="A120" i="1"/>
  <c r="A119" i="1"/>
  <c r="K117" i="1"/>
  <c r="M115" i="1"/>
  <c r="O115" i="1" s="1"/>
  <c r="L115" i="1"/>
  <c r="M113" i="1"/>
  <c r="O113" i="1" s="1"/>
  <c r="L113" i="1"/>
  <c r="M111" i="1"/>
  <c r="O111" i="1" s="1"/>
  <c r="L111" i="1"/>
  <c r="M107" i="1"/>
  <c r="O107" i="1" s="1"/>
  <c r="L107" i="1"/>
  <c r="M105" i="1"/>
  <c r="O105" i="1" s="1"/>
  <c r="L105" i="1"/>
  <c r="M103" i="1"/>
  <c r="O103" i="1" s="1"/>
  <c r="L103" i="1"/>
  <c r="M101" i="1"/>
  <c r="O101" i="1" s="1"/>
  <c r="L101" i="1"/>
  <c r="M97" i="1"/>
  <c r="N97" i="1" s="1"/>
  <c r="L97" i="1"/>
  <c r="M95" i="1"/>
  <c r="N95" i="1" s="1"/>
  <c r="L95" i="1"/>
  <c r="M93" i="1"/>
  <c r="O93" i="1" s="1"/>
  <c r="L93" i="1"/>
  <c r="M91" i="1"/>
  <c r="N91" i="1" s="1"/>
  <c r="L91" i="1"/>
  <c r="M89" i="1"/>
  <c r="N89" i="1" s="1"/>
  <c r="L89" i="1"/>
  <c r="M85" i="1"/>
  <c r="O85" i="1" s="1"/>
  <c r="L85" i="1"/>
  <c r="G85" i="1"/>
  <c r="F85" i="1"/>
  <c r="M83" i="1"/>
  <c r="O83" i="1" s="1"/>
  <c r="L83" i="1"/>
  <c r="G83" i="1"/>
  <c r="F83" i="1"/>
  <c r="M81" i="1"/>
  <c r="O81" i="1" s="1"/>
  <c r="L81" i="1"/>
  <c r="G81" i="1"/>
  <c r="F81" i="1"/>
  <c r="M79" i="1"/>
  <c r="O79" i="1" s="1"/>
  <c r="L79" i="1"/>
  <c r="G79" i="1"/>
  <c r="F79" i="1"/>
  <c r="M75" i="1"/>
  <c r="O75" i="1" s="1"/>
  <c r="L75" i="1"/>
  <c r="G75" i="1"/>
  <c r="F75" i="1"/>
  <c r="M73" i="1"/>
  <c r="O73" i="1" s="1"/>
  <c r="L73" i="1"/>
  <c r="G73" i="1"/>
  <c r="F73" i="1"/>
  <c r="M71" i="1"/>
  <c r="O71" i="1" s="1"/>
  <c r="L71" i="1"/>
  <c r="G71" i="1"/>
  <c r="F71" i="1"/>
  <c r="M69" i="1"/>
  <c r="N69" i="1" s="1"/>
  <c r="L69" i="1"/>
  <c r="G69" i="1"/>
  <c r="F69" i="1"/>
  <c r="M67" i="1"/>
  <c r="N67" i="1" s="1"/>
  <c r="L67" i="1"/>
  <c r="G67" i="1"/>
  <c r="F67" i="1"/>
  <c r="M63" i="1"/>
  <c r="O63" i="1" s="1"/>
  <c r="L63" i="1"/>
  <c r="G63" i="1"/>
  <c r="F63" i="1"/>
  <c r="M61" i="1"/>
  <c r="N61" i="1" s="1"/>
  <c r="L61" i="1"/>
  <c r="G61" i="1"/>
  <c r="F61" i="1"/>
  <c r="M59" i="1"/>
  <c r="O59" i="1" s="1"/>
  <c r="L59" i="1"/>
  <c r="G59" i="1"/>
  <c r="F59" i="1"/>
  <c r="O55" i="1"/>
  <c r="M55" i="1"/>
  <c r="L55" i="1"/>
  <c r="G55" i="1"/>
  <c r="F55" i="1"/>
  <c r="M53" i="1"/>
  <c r="O53" i="1" s="1"/>
  <c r="L53" i="1"/>
  <c r="G53" i="1"/>
  <c r="F53" i="1"/>
  <c r="M51" i="1"/>
  <c r="O51" i="1" s="1"/>
  <c r="L51" i="1"/>
  <c r="G51" i="1"/>
  <c r="F51" i="1"/>
  <c r="M49" i="1"/>
  <c r="O49" i="1" s="1"/>
  <c r="L49" i="1"/>
  <c r="G49" i="1"/>
  <c r="F49" i="1"/>
  <c r="M45" i="1"/>
  <c r="O45" i="1" s="1"/>
  <c r="L45" i="1"/>
  <c r="G45" i="1"/>
  <c r="F45" i="1"/>
  <c r="M43" i="1"/>
  <c r="O43" i="1" s="1"/>
  <c r="L43" i="1"/>
  <c r="G43" i="1"/>
  <c r="F43" i="1"/>
  <c r="M41" i="1"/>
  <c r="O41" i="1" s="1"/>
  <c r="L41" i="1"/>
  <c r="G41" i="1"/>
  <c r="F41" i="1"/>
  <c r="M39" i="1"/>
  <c r="O39" i="1" s="1"/>
  <c r="L39" i="1"/>
  <c r="G39" i="1"/>
  <c r="F39" i="1"/>
  <c r="M37" i="1"/>
  <c r="O37" i="1" s="1"/>
  <c r="L37" i="1"/>
  <c r="G37" i="1"/>
  <c r="F37" i="1"/>
  <c r="M35" i="1"/>
  <c r="O35" i="1" s="1"/>
  <c r="L35" i="1"/>
  <c r="G35" i="1"/>
  <c r="F35" i="1"/>
  <c r="M33" i="1"/>
  <c r="O33" i="1" s="1"/>
  <c r="L33" i="1"/>
  <c r="M31" i="1"/>
  <c r="O31" i="1" s="1"/>
  <c r="L31" i="1"/>
  <c r="G31" i="1"/>
  <c r="F31" i="1"/>
  <c r="M29" i="1"/>
  <c r="N29" i="1" s="1"/>
  <c r="L29" i="1"/>
  <c r="G29" i="1"/>
  <c r="F29" i="1"/>
  <c r="M25" i="1"/>
  <c r="N25" i="1" s="1"/>
  <c r="L25" i="1"/>
  <c r="M23" i="1"/>
  <c r="N23" i="1" s="1"/>
  <c r="L23" i="1"/>
  <c r="G23" i="1"/>
  <c r="F23" i="1"/>
  <c r="M21" i="1"/>
  <c r="N21" i="1" s="1"/>
  <c r="L21" i="1"/>
  <c r="G21" i="1"/>
  <c r="F21" i="1"/>
  <c r="M17" i="1"/>
  <c r="N17" i="1" s="1"/>
  <c r="L17" i="1"/>
  <c r="G17" i="1"/>
  <c r="F17" i="1"/>
  <c r="M15" i="1"/>
  <c r="O15" i="1" s="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O89" i="1" l="1"/>
  <c r="N101" i="1"/>
  <c r="N103" i="1"/>
  <c r="N115" i="1"/>
  <c r="N105" i="1"/>
  <c r="N107" i="1"/>
  <c r="O97" i="1"/>
  <c r="N85" i="1"/>
  <c r="N79" i="1"/>
  <c r="N75" i="1"/>
  <c r="N73" i="1"/>
  <c r="N71" i="1"/>
  <c r="O69" i="1"/>
  <c r="N59" i="1"/>
  <c r="N55" i="1"/>
  <c r="N49" i="1"/>
  <c r="N45" i="1"/>
  <c r="N43" i="1"/>
  <c r="N41" i="1"/>
  <c r="O25" i="1"/>
  <c r="O21" i="1"/>
  <c r="O17" i="1"/>
  <c r="N11" i="1"/>
  <c r="N9" i="1"/>
  <c r="O61" i="1"/>
  <c r="O37" i="2"/>
  <c r="O117" i="2" s="1"/>
  <c r="N37" i="1"/>
  <c r="N15" i="1"/>
  <c r="N53" i="1"/>
  <c r="O67" i="1"/>
  <c r="N83" i="1"/>
  <c r="O95" i="1"/>
  <c r="N113" i="1"/>
  <c r="N21" i="2"/>
  <c r="N25" i="2"/>
  <c r="O41" i="2"/>
  <c r="N59" i="2"/>
  <c r="O71" i="2"/>
  <c r="O101" i="2"/>
  <c r="O67" i="2"/>
  <c r="O95" i="2"/>
  <c r="O29" i="1"/>
  <c r="O91" i="1"/>
  <c r="N31" i="1"/>
  <c r="N35" i="1"/>
  <c r="N63" i="1"/>
  <c r="N93" i="1"/>
  <c r="N39" i="2"/>
  <c r="N69" i="2"/>
  <c r="N97" i="2"/>
  <c r="N13" i="1"/>
  <c r="N51" i="1"/>
  <c r="N81" i="1"/>
  <c r="N111" i="1"/>
  <c r="N17" i="2"/>
  <c r="N55" i="2"/>
  <c r="N85" i="2"/>
  <c r="N115" i="2"/>
  <c r="N39" i="1"/>
  <c r="L107" i="2"/>
  <c r="N107" i="2" s="1"/>
  <c r="O23" i="1"/>
  <c r="N33" i="1"/>
  <c r="N113" i="2"/>
  <c r="N117" i="1" l="1"/>
  <c r="O117" i="1"/>
  <c r="N117" i="2"/>
  <c r="D117" i="2" s="1"/>
  <c r="D117" i="1" l="1"/>
  <c r="J117" i="1" s="1"/>
  <c r="I117" i="1" s="1"/>
  <c r="J117" i="2"/>
  <c r="I117" i="2" s="1"/>
  <c r="H117" i="2"/>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<sst xmlns="http://schemas.openxmlformats.org/spreadsheetml/2006/main" count="405" uniqueCount="228">
  <si>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</si>
  <si>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</si>
  <si>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</si>
  <si>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</si>
  <si>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</si>
  <si>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</si>
  <si>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</si>
  <si>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</si>
  <si>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</si>
  <si>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</si>
  <si>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</si>
  <si>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</si>
  <si>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</si>
  <si>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</si>
  <si>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</si>
  <si>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</si>
  <si>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</si>
  <si>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</si>
  <si>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</si>
  <si>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</si>
  <si>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</si>
  <si>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</si>
  <si>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</si>
  <si>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</si>
  <si>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</si>
  <si>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</si>
  <si>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</si>
  <si>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</si>
  <si>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</si>
  <si>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</si>
  <si>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</si>
  <si>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</si>
  <si>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</si>
  <si>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</si>
  <si>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</si>
  <si>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</si>
  <si>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</si>
  <si>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</si>
  <si>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</si>
  <si>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</si>
  <si>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</si>
  <si>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</si>
  <si>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</si>
  <si>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</si>
  <si>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</si>
  <si>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</si>
  <si>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</si>
  <si>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</si>
  <si>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</si>
  <si>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</si>
  <si>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</si>
  <si>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</si>
  <si>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</si>
  <si>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</si>
  <si>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</si>
  <si>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</si>
  <si>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</si>
  <si>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</si>
  <si>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</si>
  <si>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</si>
  <si>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</si>
  <si>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</si>
  <si>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</si>
  <si>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</si>
  <si>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</si>
  <si>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</si>
  <si>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</si>
  <si>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</si>
  <si>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</si>
  <si>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</si>
  <si>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</si>
  <si>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</si>
  <si>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</si>
  <si>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</si>
  <si>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</si>
  <si>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</si>
  <si>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</si>
  <si>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</si>
  <si>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</si>
  <si>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</si>
  <si>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</si>
  <si>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</si>
  <si>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</si>
  <si>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</si>
  <si>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</si>
  <si>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</si>
  <si>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</si>
  <si>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</si>
  <si>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</si>
  <si>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</si>
  <si>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</si>
  <si>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</si>
  <si>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</si>
  <si>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</si>
  <si>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</si>
  <si>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</si>
  <si>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</si>
  <si>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</si>
  <si>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</si>
  <si>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</si>
  <si>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</si>
  <si>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</si>
  <si>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</si>
  <si>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</si>
  <si>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</si>
  <si>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</si>
  <si>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</si>
  <si>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</si>
  <si>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</si>
  <si>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</si>
  <si>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</si>
  <si>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</si>
  <si>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</si>
  <si>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</si>
  <si>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</si>
  <si>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</si>
  <si>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</si>
  <si>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</si>
  <si>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</si>
  <si>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</si>
  <si>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</si>
  <si>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</si>
  <si>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</si>
  <si>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</si>
  <si>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</si>
  <si>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</si>
  <si>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</si>
  <si>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</si>
  <si>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</si>
  <si>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</si>
  <si>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</si>
  <si>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</si>
  <si>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</si>
  <si>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</si>
  <si>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</si>
  <si>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</si>
  <si>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</si>
  <si>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</si>
  <si>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</si>
  <si>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</si>
  <si>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</si>
  <si>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</si>
  <si>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</si>
  <si>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</si>
  <si>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</si>
  <si>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</si>
  <si>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</si>
  <si>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</si>
  <si>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</si>
  <si>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</si>
  <si>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</si>
  <si>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</si>
  <si>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</si>
  <si>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</si>
  <si>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</si>
  <si>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</si>
  <si>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</si>
  <si>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</si>
  <si>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</si>
  <si>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</si>
  <si>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</si>
  <si>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</si>
  <si>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</si>
  <si>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</si>
  <si>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</si>
  <si>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</si>
  <si>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</si>
  <si>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</si>
  <si>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</si>
  <si>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</si>
  <si>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</si>
  <si>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</si>
  <si>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</si>
  <si>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</si>
  <si>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</si>
  <si>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</si>
  <si>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</si>
  <si>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</si>
  <si>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</si>
  <si>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</si>
  <si>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</si>
  <si>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</si>
  <si>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</si>
  <si>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BADI</t>
  </si>
  <si>
    <t>Las características de la app no se corresponden al 100% con las de la web. En el servicio web, no pudedes guarar una configuracion de búsqueda concreta, y en ningún caso, puedes guardar los pisos que te gusten para poder revisarlos más tarde.</t>
  </si>
  <si>
    <t>Los procesos que los usuarios pueden requerir son: Buscar una habitacion, publicar un anuncio, y el proceso de registro e inicio de sesion. Todos ellos se muestran de manera clara al inicio de la pagina web. El proceso de registro es automático a traves de cuentas de terceros.En la app debes registrarte o iniciar sesion para hacer cualquier tipo de gestión, cosa que no ocurre en la web.</t>
  </si>
  <si>
    <t>Desde cualquier pestaña se tiene acceso al buscador, a la pestaña de publcación y al perfil o el registro/inicio de sesion.</t>
  </si>
  <si>
    <t>En primer uso, tanto en la web como en la app, tienes un recorrido por las funciones principales. Sin embargo; echamos en falta un método para hacer las gestiones más rápidamente o con atajos de teclado para usuarios avanzados.</t>
  </si>
  <si>
    <t>La interfaz de usuario es muy clara e intuitiva. Las opciones clickables están muy a la vista.</t>
  </si>
  <si>
    <t>La pantalla principal muestra las ciudades mas populares, informacion sobre las reservas y un pequeño tutorial sobre el funcionamiento del servicio</t>
  </si>
  <si>
    <t>Los tutoriales conducen a los dos procesos princiaples de la página: publicar o buscar una habitacion.</t>
  </si>
  <si>
    <t>Pensamos que el orden en que aparece la pagina de inicio puede resultar problemático para usuarios nuevos en el servicio. El tutorial para efectuar el alquiler o publicar la habitacion deberian de verse al principio, y el resto de items pueden ir debajo.</t>
  </si>
  <si>
    <t>Aunque el nombre del servicio es muy identificativo y se corresponde con el nombre de dominio, al efectuar busquedas en los principales motores de búsqueda online acerca de compartir piso o alquiler de pisos, badi no aparece como las primeras opciones.</t>
  </si>
  <si>
    <t>Badi tiene una interfaz muy amigable, ordenada e intuitiva. Desde la página de inicio, con 5 botones muy claros, podemos acceder a todas las funcionalidades del servicio. En la pagina de inicio de la app tambien podemos encontrar todas las funcionalidades de manera fácil.</t>
  </si>
  <si>
    <t>Los filtros que ofrece el servicio son bastante completos, y se puede especificar que tipo de vivienda y compañeros se busca.</t>
  </si>
  <si>
    <t>Tanto la web como la app ponen a disposicion del usuario sus funciones en la pagina principal, agilizando y simplificando mucho su uso.</t>
  </si>
  <si>
    <t>Los enlaces tienen forma de boton o de caja para búsquedas por lo que el uso del servicio es muy claro. Además los botones definen de manera muy clara hacia donde te dirigen. Ej: Publicar habitacion, Perfil, Inicio de sesión…</t>
  </si>
  <si>
    <t>Aunque de manera general funciona todo correctamente, los valores de los filtros no se guardan y no puedes volver a la busqueda con los filtros establecidos anteriormente.</t>
  </si>
  <si>
    <t>En todo momento sabes en qué punto del servicio te encuentras: Inicio, Búsqueda, Visualizacion de un anuncio, Publicacion de habitación, etc</t>
  </si>
  <si>
    <t>En todo momento se mantiene el logo del sitio en la esquina supeior izquierda, y haciendo click podemos volver a la pagina de inicio.</t>
  </si>
  <si>
    <t>Durante toda la experiencia en el sitio web y en la app se tiene acceso a la bara de búsqueda.</t>
  </si>
  <si>
    <t>Debes de hacer una búsqueda general antes de poder filtrar los resultados. No se permite establecer filtros previos.</t>
  </si>
  <si>
    <t>El servicio implementa la búsqueda de ubicaciones de google, por lo que gestiona bien los resultados principales y se ocupa de las faltas de ortigrafia y de las abreviaturas, asi como de las distintas maneras de llamar un lugar según el idioma (Ej: Cataluña/Catalunya)</t>
  </si>
  <si>
    <t>Antes de confirmar la búsqueda, se ofrecen las distintas ubicaciones disponibles, aunque por defecto se elije la más relevante. Una vez aparecen los resultados, se muestran en forma de lista y con un mapa auxiliar. Existen distntos criterios de ordenación: precio, relevancia</t>
  </si>
  <si>
    <t>De manera general todas las operaciones generan una respuesta clara. Sin embargo cuando realizas una busqueda, y en lugar de navegar por los anuncios navegas por el mapa, es dificil determinar que anuncio es el que se está seleccionando desde le mapa ya que no se marca de ninguna manera especial el anuncio en cuestión</t>
  </si>
  <si>
    <t>En todo momento el servicio te indica cuales de las acciones que tomas tienen alguna relevancia o consecuencia, e inoforma muy claramente de cual es el procedimiento. Además, en algunos casos pide una confirmacion de la accion que se esta realizando.</t>
  </si>
  <si>
    <t>El servicio tiene una ayuda online que no resulta intrusiva en la experiencia por lo que permite repotar fallos o hacer preguntas de forma muy facil. Ademas la web ofrece contacto o atencion al cliente desde todas sus secciones.</t>
  </si>
  <si>
    <t>Para todo tipo de procesos la web se muestra como un formulario sencillo dividido en pasos, y en todo momento sabes en que paso estas, de que trata dicho formulario y se muestra una barra de progreso general para saber cuanto queda de manera aproximada</t>
  </si>
  <si>
    <t>Para realizar una gestion, el servicio exige una fotografia, una fecha de nacimiento, etc, que de manera general se sabe para qué sirven, pero en ningun momento se especifica con que objetivo necesitan dicha informacion.</t>
  </si>
  <si>
    <t>A la hora de rellenar formularios no se sabe cuales son obligatorios y cuales opcionales, no puedes saberlo hasta que intentas guardar el formulario y alguno de los datos obligatorios no esta cumplimentado.</t>
  </si>
  <si>
    <t>En todo momento unicamente se ofrece el formato adecuado para rellenar los formularios, el usuario no puede cumplimentarlos de manera erronea.</t>
  </si>
  <si>
    <t>Aunque algunos formularios estan muy bien documentados, a la hora de rellenar por ejemplo el fomulario para publicar un anuncio, muchas de las entradas no están explicadas y simplemente se ofrecen varias opciones.</t>
  </si>
  <si>
    <t>Aunque indica donde se encuentra el error, no se arroja ningun mensaje de la naturaleza de este, ni ninguna explicacion adicional.</t>
  </si>
  <si>
    <t>Los mensajes de error son nulos</t>
  </si>
  <si>
    <t>Los calendarios no permiten fechas no validas, los campos son opciones siempre validas, no permiten el registro de usuarios no validso por cuestion de edad… etc</t>
  </si>
  <si>
    <t>Los errores mantienen los datos ya introducidos y simplementen marcan que campos hay que corregir.</t>
  </si>
  <si>
    <t>La página tiene muchos elementos multimedia adecuados. Consideramos que el tutorial introductorio al final de la página se queda escueto. Se dejan muchos espacios en blanco y la información es escasa.</t>
  </si>
  <si>
    <t>La página no incluye enlaces a otros sitios externos que no sean del dominio de la empresa Badi. No encontramos enlaces de interés para contrastar con otras webs.</t>
  </si>
  <si>
    <t>El lenguaje está claramente enfocado a un usuario joven. El lenguaje es poco técnico, los tonos de la página no son saturados y las letras tienen una tipografía clara y con un tamaño suficientemente grande</t>
  </si>
  <si>
    <t>Sí, los conceptos más técnicos como las direcciones, tipo de alojamiento o comodidades son términos que se repiten y se ilustran para entender con facilidad su significado.</t>
  </si>
  <si>
    <t>En todo momento somos conscientes de lo que estamos haciendo con un solo vistazo a la página. Los rellenables destacan entre el resto de información y esta se estructura con elementos visuales que ayudan a la comprensión en todo momento.</t>
  </si>
  <si>
    <t>En la web podemos acceder a una pequeña sección de ayuda, donde las explicaciones son más extensas y los conceptos importantes están resaltados. La opción de ayuda del menú nos permite abrir un chat en tiempo real con asistentes para resolver todas las dudas.</t>
  </si>
  <si>
    <t>El manual y las preguntas frecuentes son claras y amigables al usuario. Tienen una buena estructuración, además de distintos tamaños de letra e iconos para ayudarnos a entender la explicación.</t>
  </si>
  <si>
    <t>Desde la web puedo acceder simultaneamente a la ventana de chat en línea para resolver mis dudas al mismo tiempo que utilizo el servicio. Sin embargo, en la app debemos salir de la búsqueda y acceder desde el perfil a la ayuda para abrir este chat o cualquier otra opción de ayuda.</t>
  </si>
  <si>
    <t>Como cabe de esperar en una web, en el pie de página encontramos opciones para contactar por correo, además de tener acceso a todas las redes sociales de Badi. En la app, sin embargo, no podemos acceder estas RR.SS, pero el resto de las opciones coinciden.</t>
  </si>
  <si>
    <t>Los elementos multimedia que más recursos podrían consumir en la web: los mapas, vídeos y las fotos de las habitaciones, se cargan al momento. Ningún otro elemento tiene una latencia elevada como para empeorar la experiencia del usuario.</t>
  </si>
  <si>
    <t>La página no se queda colgada y todos los enlaces externos funcionan correctamente en todo momento.</t>
  </si>
  <si>
    <t>La web es responsive, se adapta a todos los navegadores y a diferentes tamaños de pantalla y resoluciones sin ningún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</si>
</sst>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b/>
      <sz val="10"/>
      <color rgb="FF000000"/>
      <name val="Bliss 2 medium"/>
      <charset val="1"/>
    </font>
    <font>
      <i/>
      <sz val="8"/>
      <color rgb="FF000000"/>
      <name val="Arial"/>
      <charset val="1"/>
    </font>
    <font>
      <sz val="10"/>
      <color rgb="FF000000"/>
      <name val="Bliss 2 medium"/>
      <charset val="1"/>
    </font>
    <font>
      <b/>
      <sz val="10"/>
      <color rgb="FF000080"/>
      <name val="Bliss 2 medium"/>
      <charset val="1"/>
    </font>
    <font>
      <b/>
      <sz val="10"/>
      <color rgb="FF000080"/>
      <name val="Arial"/>
      <charset val="1"/>
    </font>
    <font>
      <b/>
      <sz val="10"/>
      <color rgb="FF000000"/>
      <name val="Arial"/>
      <charset val="1"/>
    </font>
  </fonts>
  <fills count="3">
    <fill>
      <patternFill patternType="none"/>
    </fill>
    <fill>
      <patternFill patternType="gray125"/>
    </fill>
    <fill>
      <patternFill patternType="solid">
        <fgColor rgb="FF333333"/>
        <bgColor rgb="FF333333"/>
      </patternFill>
    </fill>
  </fills>
  <borders count="20">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10">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applyAlignment="1"/>
    <xf numFmtId="0" fontId="32" fillId="0" borderId="19" xfId="0" applyFont="1" applyBorder="1" applyAlignment="1">
      <alignment horizontal="center" vertical="center"/>
    </xf>
    <xf numFmtId="0" fontId="0" fillId="0" borderId="0" xfId="0"/>
    <xf numFmtId="0" fontId="33" fillId="0" borderId="19" xfId="0" applyFont="1" applyBorder="1" applyAlignment="1">
      <alignment horizontal="left" vertical="top" wrapText="1"/>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xf numFmtId="0" fontId="0" fillId="0" borderId="0" xfId="0" applyAlignment="1">
      <alignment vertical="top"/>
    </xf>
    <xf numFmtId="0" fontId="34" fillId="0" borderId="0" xfId="0" applyFont="1" applyAlignment="1">
      <alignment horizontal="center" vertical="top"/>
    </xf>
    <xf numFmtId="0" fontId="37" fillId="0" borderId="19" xfId="0" applyFont="1" applyBorder="1" applyAlignment="1">
      <alignment horizontal="center" vertical="center"/>
    </xf>
  </cellXfs>
  <cellStyles count="1">
    <cellStyle name="Normal" xfId="0" builtinId="0"/>
  </cellStyles>
  <dxfs count="4">
    <dxf>
      <fill>
        <patternFill>
          <bgColor rgb="FFFFFFCC"/>
        </patternFill>
      </fill>
    </dxf>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20" zoomScaleNormal="120" workbookViewId="0">
      <selection activeCell="H88" sqref="H88"/>
    </sheetView>
  </sheetViews>
  <sheetFormatPr defaultColWidth="14.3984375" defaultRowHeight="15" customHeight="1"/>
  <cols>
    <col min="1" max="1" width="4.53125" customWidth="1"/>
    <col min="2" max="2" width="60.265625" customWidth="1"/>
    <col min="3" max="3" width="4.53125" customWidth="1"/>
    <col min="4" max="4" width="13.86328125" customWidth="1"/>
    <col min="5" max="5" width="11.53125" hidden="1" customWidth="1"/>
    <col min="6" max="6" width="6.73046875" hidden="1" customWidth="1"/>
    <col min="7" max="7" width="4.3984375" hidden="1" customWidth="1"/>
    <col min="8" max="8" width="4.1328125" customWidth="1"/>
    <col min="9" max="9" width="51.265625" customWidth="1"/>
    <col min="10" max="10" width="2.1328125" customWidth="1"/>
    <col min="11" max="12" width="12.1328125" customWidth="1"/>
    <col min="13" max="13" width="9.1328125" customWidth="1"/>
    <col min="14" max="26" width="8" customWidth="1"/>
  </cols>
  <sheetData>
    <row r="1" spans="1:22" ht="23.25" customHeight="1">
      <c r="A1" s="84" t="s">
        <v>2</v>
      </c>
      <c r="B1" s="85"/>
      <c r="C1" s="85"/>
      <c r="D1" s="85"/>
      <c r="E1" s="85"/>
      <c r="F1" s="85"/>
      <c r="G1" s="85"/>
      <c r="H1" s="85"/>
      <c r="I1" s="86"/>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7" t="s">
        <v>183</v>
      </c>
      <c r="B3" s="88"/>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8" t="s">
        <v>30</v>
      </c>
      <c r="L7" s="98" t="s">
        <v>31</v>
      </c>
      <c r="M7" s="98" t="s">
        <v>32</v>
      </c>
      <c r="N7" s="99" t="s">
        <v>10</v>
      </c>
      <c r="O7" s="99" t="s">
        <v>33</v>
      </c>
      <c r="P7" s="18"/>
      <c r="Q7" s="19" t="s">
        <v>34</v>
      </c>
      <c r="R7" s="21">
        <v>0</v>
      </c>
      <c r="S7" s="1"/>
      <c r="T7" s="1"/>
      <c r="U7" s="1"/>
      <c r="V7" s="10"/>
    </row>
    <row r="8" spans="1:22" ht="14.25" customHeight="1">
      <c r="B8" s="38"/>
      <c r="C8" s="1"/>
      <c r="D8" s="37"/>
      <c r="E8" s="1"/>
      <c r="F8" s="1"/>
      <c r="G8" s="1"/>
      <c r="H8" s="1"/>
      <c r="I8" s="1"/>
      <c r="J8" s="1"/>
      <c r="K8" s="88"/>
      <c r="L8" s="88"/>
      <c r="M8" s="88"/>
      <c r="N8" s="88"/>
      <c r="O8" s="88"/>
      <c r="P8" s="18"/>
      <c r="Q8" s="1"/>
      <c r="R8" s="39"/>
      <c r="S8" s="1"/>
      <c r="T8" s="1"/>
      <c r="U8" s="1"/>
      <c r="V8" s="10"/>
    </row>
    <row r="9" spans="1:22" ht="39.75" customHeight="1">
      <c r="A9" s="40">
        <v>1</v>
      </c>
      <c r="B9" s="42" t="s">
        <v>41</v>
      </c>
      <c r="C9" s="1"/>
      <c r="D9" s="43" t="s">
        <v>25</v>
      </c>
      <c r="E9" s="1"/>
      <c r="F9" s="1" t="e">
        <f>#REF!*#REF!</f>
        <v>#REF!</v>
      </c>
      <c r="G9" s="1" t="e">
        <f>IF(#REF!&gt;=0,10*#REF!,0)</f>
        <v>#REF!</v>
      </c>
      <c r="H9" s="1"/>
      <c r="I9" s="44" t="s">
        <v>185</v>
      </c>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12</v>
      </c>
      <c r="E11" s="1"/>
      <c r="F11" s="1" t="e">
        <f>#REF!*#REF!</f>
        <v>#REF!</v>
      </c>
      <c r="G11" s="1" t="e">
        <f>IF(#REF!&gt;=0,10*#REF!,0)</f>
        <v>#REF!</v>
      </c>
      <c r="H11" s="1"/>
      <c r="I11" s="44" t="s">
        <v>184</v>
      </c>
      <c r="J11" s="1"/>
      <c r="K11" s="45">
        <v>5</v>
      </c>
      <c r="L11" s="46">
        <f>K11/K117</f>
        <v>1</v>
      </c>
      <c r="M11" s="47">
        <f>VLOOKUP(D11,Q1:R9,2,FALSE)</f>
        <v>2</v>
      </c>
      <c r="N11" s="47">
        <f>M11*L11</f>
        <v>2</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186</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24</v>
      </c>
      <c r="E15" s="1"/>
      <c r="F15" s="1" t="e">
        <f>#REF!*#REF!</f>
        <v>#REF!</v>
      </c>
      <c r="G15" s="1" t="e">
        <f>IF(#REF!&gt;=0,10*#REF!,0)</f>
        <v>#REF!</v>
      </c>
      <c r="H15" s="1"/>
      <c r="I15" s="44" t="s">
        <v>187</v>
      </c>
      <c r="J15" s="1"/>
      <c r="K15" s="52">
        <v>3</v>
      </c>
      <c r="L15" s="53">
        <f>K15/K117</f>
        <v>0.6</v>
      </c>
      <c r="M15" s="47">
        <f>VLOOKUP(D15,Q1:R9,2,FALSE)</f>
        <v>4</v>
      </c>
      <c r="N15" s="47">
        <f>M15*L15</f>
        <v>2.4</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t="s">
        <v>188</v>
      </c>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t="s">
        <v>189</v>
      </c>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t="s">
        <v>190</v>
      </c>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t="s">
        <v>191</v>
      </c>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14</v>
      </c>
      <c r="E29" s="1"/>
      <c r="F29" s="1" t="e">
        <f>#REF!*#REF!</f>
        <v>#REF!</v>
      </c>
      <c r="G29" s="1" t="e">
        <f>IF(#REF!&gt;=0,10*#REF!,0)</f>
        <v>#REF!</v>
      </c>
      <c r="H29" s="1"/>
      <c r="I29" s="44" t="s">
        <v>192</v>
      </c>
      <c r="J29" s="1"/>
      <c r="K29" s="45">
        <v>2</v>
      </c>
      <c r="L29" s="46">
        <f>K29/K117</f>
        <v>0.4</v>
      </c>
      <c r="M29" s="47">
        <f>VLOOKUP(D29,Q1:R9,2,FALSE)</f>
        <v>3</v>
      </c>
      <c r="N29" s="47">
        <f>M29*L29</f>
        <v>1.2000000000000002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t="s">
        <v>193</v>
      </c>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25</v>
      </c>
      <c r="E33" s="1"/>
      <c r="F33" s="1"/>
      <c r="G33" s="1"/>
      <c r="H33" s="1"/>
      <c r="I33" s="44" t="s">
        <v>194</v>
      </c>
      <c r="J33" s="1"/>
      <c r="K33" s="45">
        <v>3</v>
      </c>
      <c r="L33" s="46">
        <f>K33/K117</f>
        <v>0.6</v>
      </c>
      <c r="M33" s="47">
        <f>VLOOKUP(D33,Q1:R9,2,FALSE)</f>
        <v>5</v>
      </c>
      <c r="N33" s="47">
        <f>M33*L33</f>
        <v>3</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25</v>
      </c>
      <c r="E35" s="1"/>
      <c r="F35" s="1" t="e">
        <f>#REF!*#REF!</f>
        <v>#REF!</v>
      </c>
      <c r="G35" s="1" t="e">
        <f>IF(#REF!&gt;=0,10*#REF!,0)</f>
        <v>#REF!</v>
      </c>
      <c r="H35" s="1"/>
      <c r="I35" s="44" t="s">
        <v>195</v>
      </c>
      <c r="J35" s="1"/>
      <c r="K35" s="45">
        <v>5</v>
      </c>
      <c r="L35" s="46">
        <f>K35/K117</f>
        <v>1</v>
      </c>
      <c r="M35" s="47">
        <f>VLOOKUP(D35,Q1:R9,2,FALSE)</f>
        <v>5</v>
      </c>
      <c r="N35" s="47">
        <f>M35*L35</f>
        <v>5</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25</v>
      </c>
      <c r="E37" s="1"/>
      <c r="F37" s="1" t="e">
        <f>#REF!*#REF!</f>
        <v>#REF!</v>
      </c>
      <c r="G37" s="1" t="e">
        <f>IF(#REF!&gt;=0,10*#REF!,0)</f>
        <v>#REF!</v>
      </c>
      <c r="H37" s="1"/>
      <c r="I37" s="44" t="s">
        <v>196</v>
      </c>
      <c r="J37" s="1"/>
      <c r="K37" s="45">
        <v>3</v>
      </c>
      <c r="L37" s="46">
        <f>K37/K117</f>
        <v>0.6</v>
      </c>
      <c r="M37" s="47">
        <f>VLOOKUP(D37,Q1:R9,2,FALSE)</f>
        <v>5</v>
      </c>
      <c r="N37" s="47">
        <f>M37*L37</f>
        <v>3</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12</v>
      </c>
      <c r="E39" s="1"/>
      <c r="F39" s="1" t="e">
        <f>#REF!*#REF!</f>
        <v>#REF!</v>
      </c>
      <c r="G39" s="1" t="e">
        <f>IF(#REF!&gt;=0,10*#REF!,0)</f>
        <v>#REF!</v>
      </c>
      <c r="H39" s="1"/>
      <c r="I39" s="44" t="s">
        <v>197</v>
      </c>
      <c r="J39" s="1"/>
      <c r="K39" s="45">
        <v>4</v>
      </c>
      <c r="L39" s="46">
        <f>K39/K117</f>
        <v>0.8</v>
      </c>
      <c r="M39" s="47">
        <f>VLOOKUP(D39,Q1:R9,2,FALSE)</f>
        <v>2</v>
      </c>
      <c r="N39" s="47">
        <f>M39*L39</f>
        <v>1.6</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t="s">
        <v>198</v>
      </c>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t="s">
        <v>199</v>
      </c>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34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25</v>
      </c>
      <c r="E49" s="1"/>
      <c r="F49" s="1" t="e">
        <f>#REF!*#REF!</f>
        <v>#REF!</v>
      </c>
      <c r="G49" s="1" t="e">
        <f>IF(#REF!&gt;=0,10*#REF!,0)</f>
        <v>#REF!</v>
      </c>
      <c r="H49" s="1"/>
      <c r="I49" s="44" t="s">
        <v>200</v>
      </c>
      <c r="J49" s="1"/>
      <c r="K49" s="45">
        <v>4</v>
      </c>
      <c r="L49" s="46">
        <f>K49/K117</f>
        <v>0.8</v>
      </c>
      <c r="M49" s="47">
        <f>VLOOKUP(D49,Q1:R9,2,FALSE)</f>
        <v>5</v>
      </c>
      <c r="N49" s="47">
        <f>M49*L49</f>
        <v>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14</v>
      </c>
      <c r="E51" s="1"/>
      <c r="F51" s="1" t="e">
        <f>#REF!*#REF!</f>
        <v>#REF!</v>
      </c>
      <c r="G51" s="1" t="e">
        <f>IF(#REF!&gt;=0,10*#REF!,0)</f>
        <v>#REF!</v>
      </c>
      <c r="H51" s="1"/>
      <c r="I51" s="44" t="s">
        <v>201</v>
      </c>
      <c r="J51" s="1"/>
      <c r="K51" s="45">
        <v>4</v>
      </c>
      <c r="L51" s="46">
        <f>K51/K117</f>
        <v>0.8</v>
      </c>
      <c r="M51" s="47">
        <f>VLOOKUP(D51,Q1:R9,2,FALSE)</f>
        <v>3</v>
      </c>
      <c r="N51" s="47">
        <f>M51*L51</f>
        <v>2.4000000000000004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25</v>
      </c>
      <c r="E53" s="1"/>
      <c r="F53" s="1" t="e">
        <f>#REF!*#REF!</f>
        <v>#REF!</v>
      </c>
      <c r="G53" s="1" t="e">
        <f>IF(#REF!&gt;=0,10*#REF!,0)</f>
        <v>#REF!</v>
      </c>
      <c r="H53" s="1"/>
      <c r="I53" s="44" t="s">
        <v>202</v>
      </c>
      <c r="J53" s="1"/>
      <c r="K53" s="45">
        <v>2</v>
      </c>
      <c r="L53" s="46">
        <f>K53/K117</f>
        <v>0.4</v>
      </c>
      <c r="M53" s="47">
        <f>VLOOKUP(D53,Q1:R9,2,FALSE)</f>
        <v>5</v>
      </c>
      <c r="N53" s="47">
        <f>M53*L53</f>
        <v>2</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25</v>
      </c>
      <c r="E55" s="1"/>
      <c r="F55" s="1" t="e">
        <f>#REF!*#REF!</f>
        <v>#REF!</v>
      </c>
      <c r="G55" s="1" t="e">
        <f>IF(#REF!&gt;=0,10*#REF!,0)</f>
        <v>#REF!</v>
      </c>
      <c r="H55" s="1"/>
      <c r="I55" s="44" t="s">
        <v>203</v>
      </c>
      <c r="J55" s="1"/>
      <c r="K55" s="45">
        <v>4</v>
      </c>
      <c r="L55" s="46">
        <f>K55/K117</f>
        <v>0.8</v>
      </c>
      <c r="M55" s="47">
        <f>VLOOKUP(D55,Q1:R9,2,FALSE)</f>
        <v>5</v>
      </c>
      <c r="N55" s="47">
        <f>M55*L55</f>
        <v>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t="s">
        <v>204</v>
      </c>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t="s">
        <v>205</v>
      </c>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44" t="s">
        <v>206</v>
      </c>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25</v>
      </c>
      <c r="E67" s="1"/>
      <c r="F67" s="1" t="e">
        <f>#REF!*#REF!</f>
        <v>#REF!</v>
      </c>
      <c r="G67" s="1" t="e">
        <f>IF(#REF!&gt;=0,10*#REF!,0)</f>
        <v>#REF!</v>
      </c>
      <c r="H67" s="1"/>
      <c r="I67" s="44" t="s">
        <v>207</v>
      </c>
      <c r="J67" s="1"/>
      <c r="K67" s="45">
        <v>3</v>
      </c>
      <c r="L67" s="46">
        <f>K67/K117</f>
        <v>0.6</v>
      </c>
      <c r="M67" s="47">
        <f>VLOOKUP(D67,Q1:R9,2,FALSE)</f>
        <v>5</v>
      </c>
      <c r="N67" s="47">
        <f>M67*L67</f>
        <v>3</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12</v>
      </c>
      <c r="E69" s="1"/>
      <c r="F69" s="1" t="e">
        <f>#REF!*#REF!</f>
        <v>#REF!</v>
      </c>
      <c r="G69" s="1" t="e">
        <f>IF(#REF!&gt;=0,10*#REF!,0)</f>
        <v>#REF!</v>
      </c>
      <c r="H69" s="1"/>
      <c r="I69" s="44" t="s">
        <v>208</v>
      </c>
      <c r="J69" s="1"/>
      <c r="K69" s="45">
        <v>2</v>
      </c>
      <c r="L69" s="46">
        <f>K69/K117</f>
        <v>0.4</v>
      </c>
      <c r="M69" s="47">
        <f>VLOOKUP(D69,Q1:R9,2,FALSE)</f>
        <v>2</v>
      </c>
      <c r="N69" s="47">
        <f>M69*L69</f>
        <v>0.8</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6</v>
      </c>
      <c r="E71" s="1"/>
      <c r="F71" s="1" t="e">
        <f>#REF!*#REF!</f>
        <v>#REF!</v>
      </c>
      <c r="G71" s="1" t="e">
        <f>IF(#REF!&gt;=0,10*#REF!,0)</f>
        <v>#REF!</v>
      </c>
      <c r="H71" s="1"/>
      <c r="I71" s="44" t="s">
        <v>209</v>
      </c>
      <c r="J71" s="1"/>
      <c r="K71" s="45">
        <v>2</v>
      </c>
      <c r="L71" s="46">
        <f>K71/K117</f>
        <v>0.4</v>
      </c>
      <c r="M71" s="47">
        <f>VLOOKUP(D71,Q1:R9,2,FALSE)</f>
        <v>1</v>
      </c>
      <c r="N71" s="47">
        <f>M71*L71</f>
        <v>0.4</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t="s">
        <v>210</v>
      </c>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14</v>
      </c>
      <c r="E75" s="1"/>
      <c r="F75" s="1" t="e">
        <f>#REF!*#REF!</f>
        <v>#REF!</v>
      </c>
      <c r="G75" s="1" t="e">
        <f>IF(#REF!&gt;=0,10*#REF!,0)</f>
        <v>#REF!</v>
      </c>
      <c r="H75" s="1"/>
      <c r="I75" s="44" t="s">
        <v>211</v>
      </c>
      <c r="J75" s="1"/>
      <c r="K75" s="45">
        <v>3</v>
      </c>
      <c r="L75" s="46">
        <f>K75/K117</f>
        <v>0.6</v>
      </c>
      <c r="M75" s="47">
        <f>VLOOKUP(D75,Q1:R9,2,FALSE)</f>
        <v>3</v>
      </c>
      <c r="N75" s="47">
        <f>M75*L75</f>
        <v>1.7999999999999998</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12</v>
      </c>
      <c r="E79" s="1"/>
      <c r="F79" s="1" t="e">
        <f>#REF!*#REF!</f>
        <v>#REF!</v>
      </c>
      <c r="G79" s="1" t="e">
        <f>IF(#REF!&gt;=0,10*#REF!,0)</f>
        <v>#REF!</v>
      </c>
      <c r="H79" s="1"/>
      <c r="I79" s="44" t="s">
        <v>212</v>
      </c>
      <c r="J79" s="1"/>
      <c r="K79" s="45">
        <v>4</v>
      </c>
      <c r="L79" s="46">
        <f>K79/K117</f>
        <v>0.8</v>
      </c>
      <c r="M79" s="47">
        <f>VLOOKUP(D79,Q1:R9,2,FALSE)</f>
        <v>2</v>
      </c>
      <c r="N79" s="47">
        <f>M79*L79</f>
        <v>1.6</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6</v>
      </c>
      <c r="E81" s="1"/>
      <c r="F81" s="1" t="e">
        <f>#REF!*#REF!</f>
        <v>#REF!</v>
      </c>
      <c r="G81" s="1" t="e">
        <f>IF(#REF!&gt;=0,10*#REF!,0)</f>
        <v>#REF!</v>
      </c>
      <c r="H81" s="1"/>
      <c r="I81" s="44" t="s">
        <v>213</v>
      </c>
      <c r="J81" s="1"/>
      <c r="K81" s="45">
        <v>3</v>
      </c>
      <c r="L81" s="46">
        <f>K81/K117</f>
        <v>0.6</v>
      </c>
      <c r="M81" s="47">
        <f>VLOOKUP(D81,Q1:R9,2,FALSE)</f>
        <v>1</v>
      </c>
      <c r="N81" s="47">
        <f>M81*L81</f>
        <v>0.6</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25</v>
      </c>
      <c r="E83" s="1"/>
      <c r="F83" s="1" t="e">
        <f>#REF!*#REF!</f>
        <v>#REF!</v>
      </c>
      <c r="G83" s="1" t="e">
        <f>IF(#REF!&gt;=0,10*#REF!,0)</f>
        <v>#REF!</v>
      </c>
      <c r="H83" s="1"/>
      <c r="I83" s="44" t="s">
        <v>214</v>
      </c>
      <c r="J83" s="1"/>
      <c r="K83" s="45">
        <v>3</v>
      </c>
      <c r="L83" s="46">
        <f>K83/K117</f>
        <v>0.6</v>
      </c>
      <c r="M83" s="47">
        <f>VLOOKUP(D83,Q1:R9,2,FALSE)</f>
        <v>5</v>
      </c>
      <c r="N83" s="47">
        <f>M83*L83</f>
        <v>3</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44" t="s">
        <v>215</v>
      </c>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101" t="s">
        <v>24</v>
      </c>
      <c r="E89" s="102"/>
      <c r="F89" s="102" t="e">
        <f>#REF!*#REF!</f>
        <v>#REF!</v>
      </c>
      <c r="G89" s="102" t="e">
        <f>IF(#REF!&gt;=0,10*#REF!,0)</f>
        <v>#REF!</v>
      </c>
      <c r="H89" s="102"/>
      <c r="I89" s="103" t="s">
        <v>216</v>
      </c>
      <c r="J89" s="1"/>
      <c r="K89" s="45">
        <v>5</v>
      </c>
      <c r="L89" s="46">
        <f>K89/K117</f>
        <v>1</v>
      </c>
      <c r="M89" s="47">
        <f>VLOOKUP(D89,Q1:R9,2,FALSE)</f>
        <v>4</v>
      </c>
      <c r="N89" s="47">
        <f>M89*L89</f>
        <v>4</v>
      </c>
      <c r="O89" s="47">
        <f>IF(M89=0,0,L89*MAX(R2:R8))</f>
        <v>5</v>
      </c>
    </row>
    <row r="90" spans="1:15" ht="12" customHeight="1">
      <c r="A90" s="40"/>
      <c r="B90" s="49"/>
      <c r="C90" s="1"/>
      <c r="D90" s="104"/>
      <c r="E90" s="102"/>
      <c r="F90" s="102"/>
      <c r="G90" s="102"/>
      <c r="H90" s="102"/>
      <c r="I90" s="102"/>
      <c r="J90" s="1"/>
      <c r="K90" s="45"/>
      <c r="L90" s="46"/>
      <c r="M90" s="47"/>
      <c r="N90" s="47"/>
      <c r="O90" s="47"/>
    </row>
    <row r="91" spans="1:15" ht="39.75" customHeight="1">
      <c r="A91" s="40">
        <f>A89+1</f>
        <v>35</v>
      </c>
      <c r="B91" s="42" t="s">
        <v>158</v>
      </c>
      <c r="C91" s="1"/>
      <c r="D91" s="101" t="s">
        <v>6</v>
      </c>
      <c r="E91" s="102"/>
      <c r="F91" s="102" t="e">
        <f>#REF!*#REF!</f>
        <v>#REF!</v>
      </c>
      <c r="G91" s="102" t="e">
        <f>IF(#REF!&gt;=0,10*#REF!,0)</f>
        <v>#REF!</v>
      </c>
      <c r="H91" s="102"/>
      <c r="I91" s="103" t="s">
        <v>217</v>
      </c>
      <c r="J91" s="1"/>
      <c r="K91" s="45">
        <v>2</v>
      </c>
      <c r="L91" s="46">
        <f>K91/K117</f>
        <v>0.4</v>
      </c>
      <c r="M91" s="47">
        <f>VLOOKUP(D91,Q1:R9,2,FALSE)</f>
        <v>1</v>
      </c>
      <c r="N91" s="47">
        <f>M91*L91</f>
        <v>0.4</v>
      </c>
      <c r="O91" s="47">
        <f>IF(M91=0,0,L91*MAX(R2:R8))</f>
        <v>2</v>
      </c>
    </row>
    <row r="92" spans="1:15" ht="12" customHeight="1">
      <c r="A92" s="40"/>
      <c r="B92" s="49"/>
      <c r="C92" s="1"/>
      <c r="D92" s="104"/>
      <c r="E92" s="102"/>
      <c r="F92" s="102"/>
      <c r="G92" s="102"/>
      <c r="H92" s="102"/>
      <c r="I92" s="102"/>
      <c r="J92" s="1"/>
      <c r="K92" s="45"/>
      <c r="L92" s="46"/>
      <c r="M92" s="47"/>
      <c r="N92" s="47"/>
      <c r="O92" s="47"/>
    </row>
    <row r="93" spans="1:15" ht="39.75" customHeight="1">
      <c r="A93" s="40">
        <f>A91+1</f>
        <v>36</v>
      </c>
      <c r="B93" s="42" t="s">
        <v>160</v>
      </c>
      <c r="C93" s="1"/>
      <c r="D93" s="101" t="s">
        <v>25</v>
      </c>
      <c r="E93" s="102"/>
      <c r="F93" s="102" t="e">
        <f>#REF!*#REF!</f>
        <v>#REF!</v>
      </c>
      <c r="G93" s="102" t="e">
        <f>IF(#REF!&gt;=0,10*#REF!,0)</f>
        <v>#REF!</v>
      </c>
      <c r="H93" s="102"/>
      <c r="I93" s="103" t="s">
        <v>218</v>
      </c>
      <c r="J93" s="1"/>
      <c r="K93" s="45">
        <v>4</v>
      </c>
      <c r="L93" s="46">
        <f>K93/K117</f>
        <v>0.8</v>
      </c>
      <c r="M93" s="47">
        <f>VLOOKUP(D93,Q1:R9,2,FALSE)</f>
        <v>5</v>
      </c>
      <c r="N93" s="47">
        <f>M93*L93</f>
        <v>4</v>
      </c>
      <c r="O93" s="47">
        <f>IF(M93=0,0,L93*MAX(R2:R8))</f>
        <v>4</v>
      </c>
    </row>
    <row r="94" spans="1:15" ht="12" customHeight="1">
      <c r="A94" s="40"/>
      <c r="B94" s="49"/>
      <c r="C94" s="1"/>
      <c r="D94" s="104"/>
      <c r="E94" s="102"/>
      <c r="F94" s="102"/>
      <c r="G94" s="102"/>
      <c r="H94" s="102"/>
      <c r="I94" s="102"/>
      <c r="J94" s="1"/>
      <c r="K94" s="45"/>
      <c r="L94" s="46"/>
      <c r="M94" s="47"/>
      <c r="N94" s="47"/>
      <c r="O94" s="47"/>
    </row>
    <row r="95" spans="1:15" ht="39.75" customHeight="1">
      <c r="A95" s="40">
        <f>A93+1</f>
        <v>37</v>
      </c>
      <c r="B95" s="42" t="s">
        <v>162</v>
      </c>
      <c r="C95" s="1"/>
      <c r="D95" s="101" t="s">
        <v>25</v>
      </c>
      <c r="E95" s="102"/>
      <c r="F95" s="102" t="e">
        <f>#REF!*#REF!</f>
        <v>#REF!</v>
      </c>
      <c r="G95" s="102" t="e">
        <f>IF(#REF!&gt;=0,10*#REF!,0)</f>
        <v>#REF!</v>
      </c>
      <c r="H95" s="102"/>
      <c r="I95" s="103" t="s">
        <v>219</v>
      </c>
      <c r="J95" s="1"/>
      <c r="K95" s="45">
        <v>3</v>
      </c>
      <c r="L95" s="46">
        <f>K95/K117</f>
        <v>0.6</v>
      </c>
      <c r="M95" s="47">
        <f>VLOOKUP(D95,Q1:R9,2,FALSE)</f>
        <v>5</v>
      </c>
      <c r="N95" s="47">
        <f>M95*L95</f>
        <v>3</v>
      </c>
      <c r="O95" s="47">
        <f>IF(M95=0,0,L95*MAX(R2:R8))</f>
        <v>3</v>
      </c>
    </row>
    <row r="96" spans="1:15" ht="12" customHeight="1">
      <c r="A96" s="40"/>
      <c r="B96" s="49"/>
      <c r="C96" s="1"/>
      <c r="D96" s="104"/>
      <c r="E96" s="102"/>
      <c r="F96" s="102"/>
      <c r="G96" s="102"/>
      <c r="H96" s="102"/>
      <c r="I96" s="102"/>
      <c r="J96" s="1"/>
      <c r="K96" s="45"/>
      <c r="L96" s="46"/>
      <c r="M96" s="47"/>
      <c r="N96" s="47"/>
      <c r="O96" s="47"/>
    </row>
    <row r="97" spans="1:26" ht="39.75" customHeight="1">
      <c r="A97" s="40">
        <f>A95+1</f>
        <v>38</v>
      </c>
      <c r="B97" s="42" t="s">
        <v>164</v>
      </c>
      <c r="C97" s="1"/>
      <c r="D97" s="101" t="s">
        <v>25</v>
      </c>
      <c r="E97" s="102"/>
      <c r="F97" s="102" t="e">
        <f>#REF!*#REF!</f>
        <v>#REF!</v>
      </c>
      <c r="G97" s="102" t="e">
        <f>IF(#REF!&gt;=0,10*#REF!,0)</f>
        <v>#REF!</v>
      </c>
      <c r="H97" s="102"/>
      <c r="I97" s="103" t="s">
        <v>220</v>
      </c>
      <c r="J97" s="1"/>
      <c r="K97" s="45">
        <v>3</v>
      </c>
      <c r="L97" s="46">
        <f>K97/K117</f>
        <v>0.6</v>
      </c>
      <c r="M97" s="47">
        <f>VLOOKUP(D97,Q1:R9,2,FALSE)</f>
        <v>5</v>
      </c>
      <c r="N97" s="47">
        <f>M97*L97</f>
        <v>3</v>
      </c>
      <c r="O97" s="47">
        <f>IF(M97=0,0,L97*MAX(R2:R8))</f>
        <v>3</v>
      </c>
    </row>
    <row r="98" spans="1:26" ht="12" customHeight="1">
      <c r="B98" s="32"/>
      <c r="C98" s="1"/>
      <c r="D98" s="104"/>
      <c r="E98" s="102"/>
      <c r="F98" s="102"/>
      <c r="G98" s="102"/>
      <c r="H98" s="102"/>
      <c r="I98" s="102"/>
      <c r="J98" s="1"/>
      <c r="K98" s="45"/>
      <c r="L98" s="46"/>
      <c r="M98" s="47"/>
      <c r="N98" s="47"/>
      <c r="O98" s="47"/>
    </row>
    <row r="99" spans="1:26" ht="15.75" customHeight="1">
      <c r="A99" s="9" t="s">
        <v>76</v>
      </c>
      <c r="C99" s="38"/>
      <c r="D99" s="105"/>
      <c r="E99" s="106"/>
      <c r="F99" s="102"/>
      <c r="G99" s="102"/>
      <c r="H99" s="102"/>
      <c r="I99" s="102"/>
      <c r="J99" s="1"/>
      <c r="K99" s="45"/>
      <c r="L99" s="46"/>
      <c r="M99" s="47"/>
      <c r="N99" s="47"/>
      <c r="O99" s="47"/>
    </row>
    <row r="100" spans="1:26" ht="14.25" customHeight="1">
      <c r="B100" s="56"/>
      <c r="C100" s="38"/>
      <c r="D100" s="105"/>
      <c r="E100" s="106"/>
      <c r="F100" s="102"/>
      <c r="G100" s="102"/>
      <c r="H100" s="102"/>
      <c r="I100" s="102"/>
      <c r="J100" s="1"/>
      <c r="K100" s="45"/>
      <c r="L100" s="46"/>
      <c r="M100" s="47"/>
      <c r="N100" s="47"/>
      <c r="O100" s="47"/>
    </row>
    <row r="101" spans="1:26" ht="39.75" customHeight="1">
      <c r="A101" s="40">
        <f>A97+1</f>
        <v>39</v>
      </c>
      <c r="B101" s="42" t="s">
        <v>168</v>
      </c>
      <c r="C101" s="1"/>
      <c r="D101" s="101" t="s">
        <v>25</v>
      </c>
      <c r="E101" s="102"/>
      <c r="F101" s="102" t="e">
        <f>#REF!*#REF!</f>
        <v>#REF!</v>
      </c>
      <c r="G101" s="102" t="e">
        <f>IF(#REF!&gt;=0,10*#REF!,0)</f>
        <v>#REF!</v>
      </c>
      <c r="H101" s="102"/>
      <c r="I101" s="103" t="s">
        <v>221</v>
      </c>
      <c r="J101" s="1"/>
      <c r="K101" s="45">
        <v>4</v>
      </c>
      <c r="L101" s="46">
        <f>K101/K117</f>
        <v>0.8</v>
      </c>
      <c r="M101" s="47">
        <f>VLOOKUP(D101,Q1:R9,2,FALSE)</f>
        <v>5</v>
      </c>
      <c r="N101" s="47">
        <f>M101*L101</f>
        <v>4</v>
      </c>
      <c r="O101" s="47">
        <f>IF(M101=0,0,L101*MAX(R2:R8))</f>
        <v>4</v>
      </c>
    </row>
    <row r="102" spans="1:26" ht="12" customHeight="1">
      <c r="A102" s="40"/>
      <c r="B102" s="49"/>
      <c r="C102" s="1"/>
      <c r="D102" s="104"/>
      <c r="E102" s="102"/>
      <c r="F102" s="102"/>
      <c r="G102" s="102"/>
      <c r="H102" s="102"/>
      <c r="I102" s="102"/>
      <c r="J102" s="1"/>
      <c r="K102" s="45"/>
      <c r="L102" s="46"/>
      <c r="M102" s="47"/>
      <c r="N102" s="47"/>
      <c r="O102" s="47"/>
    </row>
    <row r="103" spans="1:26" ht="39.75" customHeight="1">
      <c r="A103" s="40">
        <f>A101+1</f>
        <v>40</v>
      </c>
      <c r="B103" s="42" t="s">
        <v>170</v>
      </c>
      <c r="C103" s="1"/>
      <c r="D103" s="101" t="s">
        <v>25</v>
      </c>
      <c r="E103" s="102"/>
      <c r="F103" s="102" t="e">
        <f>#REF!*#REF!</f>
        <v>#REF!</v>
      </c>
      <c r="G103" s="102" t="e">
        <f>IF(#REF!&gt;=0,10*#REF!,0)</f>
        <v>#REF!</v>
      </c>
      <c r="H103" s="102"/>
      <c r="I103" s="103" t="s">
        <v>222</v>
      </c>
      <c r="J103" s="1"/>
      <c r="K103" s="45">
        <v>3</v>
      </c>
      <c r="L103" s="46">
        <f>K103/K117</f>
        <v>0.6</v>
      </c>
      <c r="M103" s="47">
        <f>VLOOKUP(D103,Q1:R9,2,FALSE)</f>
        <v>5</v>
      </c>
      <c r="N103" s="47">
        <f>M103*L103</f>
        <v>3</v>
      </c>
      <c r="O103" s="47">
        <f>IF(M103=0,0,L103*MAX(R2:R8))</f>
        <v>3</v>
      </c>
    </row>
    <row r="104" spans="1:26" ht="12" customHeight="1">
      <c r="A104" s="40"/>
      <c r="B104" s="49"/>
      <c r="C104" s="1"/>
      <c r="D104" s="104"/>
      <c r="E104" s="102"/>
      <c r="F104" s="102"/>
      <c r="G104" s="102"/>
      <c r="H104" s="102"/>
      <c r="I104" s="102"/>
      <c r="J104" s="1"/>
      <c r="K104" s="45"/>
      <c r="L104" s="46"/>
      <c r="M104" s="47"/>
      <c r="N104" s="47"/>
      <c r="O104" s="47"/>
    </row>
    <row r="105" spans="1:26" ht="39.75" customHeight="1">
      <c r="A105" s="40">
        <f>A103+1</f>
        <v>41</v>
      </c>
      <c r="B105" s="42" t="s">
        <v>172</v>
      </c>
      <c r="C105" s="1"/>
      <c r="D105" s="101" t="s">
        <v>14</v>
      </c>
      <c r="E105" s="102"/>
      <c r="F105" s="102" t="e">
        <f>#REF!*#REF!</f>
        <v>#REF!</v>
      </c>
      <c r="G105" s="102" t="e">
        <f>IF(#REF!&gt;=0,10*#REF!,0)</f>
        <v>#REF!</v>
      </c>
      <c r="H105" s="102"/>
      <c r="I105" s="103" t="s">
        <v>223</v>
      </c>
      <c r="J105" s="1"/>
      <c r="K105" s="45">
        <v>3</v>
      </c>
      <c r="L105" s="46">
        <f>K105/K117</f>
        <v>0.6</v>
      </c>
      <c r="M105" s="47">
        <f>VLOOKUP(D105,Q1:R9,2,FALSE)</f>
        <v>3</v>
      </c>
      <c r="N105" s="47">
        <f>M105*L105</f>
        <v>1.7999999999999998</v>
      </c>
      <c r="O105" s="47">
        <f>IF(M105=0,0,L105*MAX(R2:R8))</f>
        <v>3</v>
      </c>
    </row>
    <row r="106" spans="1:26" ht="12" customHeight="1">
      <c r="A106" s="40"/>
      <c r="B106" s="49"/>
      <c r="C106" s="1"/>
      <c r="D106" s="104"/>
      <c r="E106" s="102"/>
      <c r="F106" s="102"/>
      <c r="G106" s="102"/>
      <c r="H106" s="102"/>
      <c r="I106" s="102"/>
      <c r="J106" s="1"/>
      <c r="K106" s="45"/>
      <c r="L106" s="46"/>
      <c r="M106" s="47"/>
      <c r="N106" s="47"/>
      <c r="O106" s="47"/>
    </row>
    <row r="107" spans="1:26" ht="39.75" customHeight="1">
      <c r="A107" s="40">
        <f>A105+1</f>
        <v>42</v>
      </c>
      <c r="B107" s="42" t="s">
        <v>174</v>
      </c>
      <c r="C107" s="1"/>
      <c r="D107" s="101" t="s">
        <v>24</v>
      </c>
      <c r="E107" s="102"/>
      <c r="F107" s="102" t="e">
        <f>#REF!*#REF!</f>
        <v>#REF!</v>
      </c>
      <c r="G107" s="102" t="e">
        <f>IF(#REF!&gt;=0,10*#REF!,0)</f>
        <v>#REF!</v>
      </c>
      <c r="H107" s="102"/>
      <c r="I107" s="103" t="s">
        <v>224</v>
      </c>
      <c r="J107" s="1"/>
      <c r="K107" s="45">
        <v>2</v>
      </c>
      <c r="L107" s="46">
        <f>K107/K117</f>
        <v>0.4</v>
      </c>
      <c r="M107" s="47">
        <f>VLOOKUP(D107,Q1:R9,2,FALSE)</f>
        <v>4</v>
      </c>
      <c r="N107" s="47">
        <f>M107*L107</f>
        <v>1.6</v>
      </c>
      <c r="O107" s="47">
        <f>IF(M107=0,0,L107*MAX(R2:R8))</f>
        <v>2</v>
      </c>
    </row>
    <row r="108" spans="1:26" ht="12" customHeight="1">
      <c r="B108" s="32"/>
      <c r="C108" s="1"/>
      <c r="D108" s="104"/>
      <c r="E108" s="102"/>
      <c r="F108" s="102"/>
      <c r="G108" s="102"/>
      <c r="H108" s="102"/>
      <c r="I108" s="102"/>
      <c r="J108" s="1"/>
      <c r="K108" s="45"/>
      <c r="L108" s="46"/>
      <c r="M108" s="47"/>
      <c r="N108" s="47"/>
      <c r="O108" s="47"/>
    </row>
    <row r="109" spans="1:26" ht="15.75" customHeight="1">
      <c r="A109" s="9" t="s">
        <v>83</v>
      </c>
      <c r="C109" s="38"/>
      <c r="D109" s="105"/>
      <c r="E109" s="106"/>
      <c r="F109" s="102"/>
      <c r="G109" s="102"/>
      <c r="H109" s="102"/>
      <c r="I109" s="102"/>
      <c r="J109" s="1"/>
      <c r="K109" s="45"/>
      <c r="L109" s="46"/>
      <c r="M109" s="47"/>
      <c r="N109" s="47"/>
      <c r="O109" s="47"/>
    </row>
    <row r="110" spans="1:26" ht="14.25" customHeight="1">
      <c r="B110" s="56"/>
      <c r="C110" s="38"/>
      <c r="D110" s="105"/>
      <c r="E110" s="106"/>
      <c r="F110" s="102"/>
      <c r="G110" s="102"/>
      <c r="H110" s="102"/>
      <c r="I110" s="102"/>
      <c r="J110" s="1"/>
      <c r="K110" s="45"/>
      <c r="L110" s="46"/>
      <c r="M110" s="47"/>
      <c r="N110" s="47"/>
      <c r="O110" s="47"/>
    </row>
    <row r="111" spans="1:26" ht="39.75" customHeight="1">
      <c r="A111" s="40">
        <f>A107+1</f>
        <v>43</v>
      </c>
      <c r="B111" s="42" t="s">
        <v>175</v>
      </c>
      <c r="C111" s="13"/>
      <c r="D111" s="101" t="s">
        <v>25</v>
      </c>
      <c r="E111" s="107"/>
      <c r="F111" s="107" t="e">
        <f>#REF!*#REF!</f>
        <v>#REF!</v>
      </c>
      <c r="G111" s="107" t="e">
        <f>IF(#REF!&gt;=0,10*#REF!,0)</f>
        <v>#REF!</v>
      </c>
      <c r="H111" s="107"/>
      <c r="I111" s="103" t="s">
        <v>225</v>
      </c>
      <c r="J111" s="13"/>
      <c r="K111" s="34">
        <v>4</v>
      </c>
      <c r="L111" s="65">
        <f>K111/K117</f>
        <v>0.8</v>
      </c>
      <c r="M111" s="66">
        <f>VLOOKUP(D111,Q1:R9,2,FALSE)</f>
        <v>5</v>
      </c>
      <c r="N111" s="66">
        <f>M111*L111</f>
        <v>4</v>
      </c>
      <c r="O111" s="66">
        <f>IF(M111=0,0,L111*MAX(R2:R8))</f>
        <v>4</v>
      </c>
      <c r="P111" s="13"/>
      <c r="Q111" s="13"/>
      <c r="R111" s="13"/>
      <c r="S111" s="13"/>
      <c r="T111" s="13"/>
      <c r="U111" s="13"/>
      <c r="V111" s="13"/>
      <c r="W111" s="13"/>
      <c r="X111" s="13"/>
      <c r="Y111" s="13"/>
      <c r="Z111" s="13"/>
    </row>
    <row r="112" spans="1:26" ht="12" customHeight="1">
      <c r="A112" s="40"/>
      <c r="B112" s="49"/>
      <c r="C112" s="13"/>
      <c r="D112" s="108"/>
      <c r="E112" s="107"/>
      <c r="F112" s="107"/>
      <c r="G112" s="107"/>
      <c r="H112" s="107"/>
      <c r="I112" s="107"/>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109" t="s">
        <v>25</v>
      </c>
      <c r="E113" s="107"/>
      <c r="F113" s="107" t="e">
        <f>#REF!*#REF!</f>
        <v>#REF!</v>
      </c>
      <c r="G113" s="107" t="e">
        <f>IF(#REF!&gt;=0,10*#REF!,0)</f>
        <v>#REF!</v>
      </c>
      <c r="H113" s="107"/>
      <c r="I113" s="103" t="s">
        <v>226</v>
      </c>
      <c r="J113" s="13"/>
      <c r="K113" s="34">
        <v>4</v>
      </c>
      <c r="L113" s="65">
        <f>K113/K117</f>
        <v>0.8</v>
      </c>
      <c r="M113" s="66">
        <f>VLOOKUP(D113,Q1:R9,2,FALSE)</f>
        <v>5</v>
      </c>
      <c r="N113" s="66">
        <f>M113*L113</f>
        <v>4</v>
      </c>
      <c r="O113" s="66">
        <f>IF(M113=0,0,L113*MAX(R2:R8))</f>
        <v>4</v>
      </c>
      <c r="P113" s="13"/>
      <c r="Q113" s="13"/>
      <c r="R113" s="13"/>
      <c r="S113" s="13"/>
      <c r="T113" s="13"/>
      <c r="U113" s="13"/>
      <c r="V113" s="13"/>
      <c r="W113" s="13"/>
      <c r="X113" s="13"/>
      <c r="Y113" s="13"/>
      <c r="Z113" s="13"/>
    </row>
    <row r="114" spans="1:26" ht="12" customHeight="1">
      <c r="A114" s="40"/>
      <c r="B114" s="49"/>
      <c r="C114" s="13"/>
      <c r="D114" s="108"/>
      <c r="E114" s="107"/>
      <c r="F114" s="107"/>
      <c r="G114" s="107"/>
      <c r="H114" s="107"/>
      <c r="I114" s="107"/>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101" t="s">
        <v>25</v>
      </c>
      <c r="E115" s="107"/>
      <c r="F115" s="107" t="e">
        <f>#REF!*#REF!</f>
        <v>#REF!</v>
      </c>
      <c r="G115" s="107" t="e">
        <f>IF(#REF!&gt;=0,10*#REF!,0)</f>
        <v>#REF!</v>
      </c>
      <c r="H115" s="107"/>
      <c r="I115" s="103" t="s">
        <v>227</v>
      </c>
      <c r="J115" s="13"/>
      <c r="K115" s="34">
        <v>3</v>
      </c>
      <c r="L115" s="65">
        <f>K115/K117</f>
        <v>0.6</v>
      </c>
      <c r="M115" s="66">
        <f>VLOOKUP(D115,Q1:R9,2,FALSE)</f>
        <v>5</v>
      </c>
      <c r="N115" s="66">
        <f>M115*L115</f>
        <v>3</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1"/>
      <c r="C117" s="72"/>
      <c r="D117" s="73">
        <f>IF(ISERR((N117/O117)*100),"",(N117/O117)*100)</f>
        <v>83.496503496503493</v>
      </c>
      <c r="E117" s="74"/>
      <c r="F117" s="74"/>
      <c r="G117" s="74"/>
      <c r="H117" s="75" t="str">
        <f>IF(D117="","","-")</f>
        <v>-</v>
      </c>
      <c r="I117" s="76" t="str">
        <f>VLOOKUP(J117,'Rating ranges'!A2:B7,2,TRUE)</f>
        <v>Good</v>
      </c>
      <c r="J117" s="7">
        <f>IF(D117="",0,D117)</f>
        <v>83.496503496503493</v>
      </c>
      <c r="K117" s="68">
        <f>MAX(K9:K115)</f>
        <v>5</v>
      </c>
      <c r="L117" s="68"/>
      <c r="M117" s="68"/>
      <c r="N117" s="69">
        <f t="shared" ref="N117:O117" si="0">SUM(N9:N115)</f>
        <v>119.39999999999999</v>
      </c>
      <c r="O117" s="69">
        <f t="shared" si="0"/>
        <v>143</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0"/>
      <c r="C119" s="90"/>
      <c r="D119" s="90"/>
      <c r="E119" s="90"/>
      <c r="F119" s="90"/>
      <c r="G119" s="90"/>
      <c r="H119" s="90"/>
      <c r="I119" s="91"/>
      <c r="J119" s="1"/>
      <c r="K119" s="16"/>
      <c r="L119" s="16"/>
      <c r="M119" s="1"/>
    </row>
    <row r="120" spans="1:26" ht="15" customHeight="1">
      <c r="A120" s="9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8"/>
      <c r="C120" s="88"/>
      <c r="D120" s="88"/>
      <c r="E120" s="88"/>
      <c r="F120" s="88"/>
      <c r="G120" s="88"/>
      <c r="H120" s="88"/>
      <c r="I120" s="93"/>
      <c r="J120" s="1"/>
      <c r="K120" s="16"/>
      <c r="L120" s="16"/>
      <c r="M120" s="1"/>
    </row>
    <row r="121" spans="1:26" ht="12.75" customHeight="1">
      <c r="A121" s="9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8"/>
      <c r="C121" s="88"/>
      <c r="D121" s="88"/>
      <c r="E121" s="88"/>
      <c r="F121" s="88"/>
      <c r="G121" s="88"/>
      <c r="H121" s="88"/>
      <c r="I121" s="93"/>
      <c r="J121" s="1"/>
      <c r="K121" s="16"/>
      <c r="L121" s="16"/>
      <c r="M121" s="1"/>
    </row>
    <row r="122" spans="1:26" ht="12.75" customHeight="1">
      <c r="A122" s="9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8"/>
      <c r="C122" s="88"/>
      <c r="D122" s="88"/>
      <c r="E122" s="88"/>
      <c r="F122" s="88"/>
      <c r="G122" s="88"/>
      <c r="H122" s="88"/>
      <c r="I122" s="93"/>
      <c r="J122" s="1"/>
      <c r="K122" s="16"/>
      <c r="L122" s="16"/>
      <c r="M122" s="1"/>
    </row>
    <row r="123" spans="1:26" ht="12.75" customHeight="1">
      <c r="A123" s="9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6"/>
      <c r="C123" s="96"/>
      <c r="D123" s="96"/>
      <c r="E123" s="96"/>
      <c r="F123" s="96"/>
      <c r="G123" s="96"/>
      <c r="H123" s="96"/>
      <c r="I123" s="97"/>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79 D81 D83 D85 D69 D71 D73 D75 D67 D63 D59 D61 D49 D51 D53 D55 D29 D35 D37 D39 D41 D43 D45 D31:D33 D21 D23:D25 D17 D9 D11 D13 D15">
    <cfRule type="cellIs" dxfId="3" priority="2" operator="equal">
      <formula>"Enter score"</formula>
    </cfRule>
  </conditionalFormatting>
  <conditionalFormatting sqref="D111 D113 D115 D105 D107 D101 D103 D89 D91 D93 D95 D97">
    <cfRule type="cellIs" dxfId="0" priority="1" operator="equal">
      <formula>"Enter score"</formula>
    </cfRule>
  </conditionalFormatting>
  <dataValidations count="5">
    <dataValidation type="list" allowBlank="1" showInputMessage="1" showErrorMessage="1" prompt=" - " sqref="D18 D54 D74"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xr:uid="{00000000-0002-0000-0000-000002000000}">
      <formula1>$Q$1:$Q$7</formula1>
    </dataValidation>
    <dataValidation type="list" allowBlank="1" showInputMessage="1" showErrorMessage="1" prompt="Invalid score entered - Score must be one of:_x000a__x000a_Very poor_x000a_Poor_x000a_Moderate_x000a_Good_x000a_Excellent_x000a_N/A" sqref="D89 D91 D93 D95 D97 D101 D103 D105 D107 D111 D113 D115" xr:uid="{3787896F-2C73-405D-B7EA-D4112E529A47}">
      <formula1>$Q$1:$Q$7</formula1>
      <formula2>0</formula2>
    </dataValidation>
    <dataValidation type="list" allowBlank="1" showInputMessage="1" showErrorMessage="1" prompt=" - " sqref="D96" xr:uid="{C644EDA6-CDA2-41ED-907C-6D2677F7D98A}">
      <formula1>$Q$1:$Q$8</formula1>
      <formula2>0</formula2>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3984375" defaultRowHeight="15" customHeight="1"/>
  <cols>
    <col min="1" max="1" width="4.53125" customWidth="1"/>
    <col min="2" max="2" width="60.265625" customWidth="1"/>
    <col min="3" max="3" width="4.53125" customWidth="1"/>
    <col min="4" max="4" width="13.86328125" customWidth="1"/>
    <col min="5" max="5" width="11.53125" hidden="1" customWidth="1"/>
    <col min="6" max="6" width="6.73046875" hidden="1" customWidth="1"/>
    <col min="7" max="7" width="4.3984375" hidden="1" customWidth="1"/>
    <col min="8" max="8" width="4.1328125" customWidth="1"/>
    <col min="9" max="9" width="51.265625" customWidth="1"/>
    <col min="10" max="10" width="2.1328125" customWidth="1"/>
    <col min="11" max="12" width="12.1328125" customWidth="1"/>
    <col min="13" max="13" width="9.1328125" customWidth="1"/>
    <col min="14" max="26" width="8" customWidth="1"/>
  </cols>
  <sheetData>
    <row r="1" spans="1:22" ht="23.25" customHeight="1">
      <c r="A1" s="84" t="s">
        <v>1</v>
      </c>
      <c r="B1" s="85"/>
      <c r="C1" s="85"/>
      <c r="D1" s="85"/>
      <c r="E1" s="85"/>
      <c r="F1" s="85"/>
      <c r="G1" s="85"/>
      <c r="H1" s="85"/>
      <c r="I1" s="86"/>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7" t="s">
        <v>9</v>
      </c>
      <c r="B3" s="88"/>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8" t="s">
        <v>30</v>
      </c>
      <c r="L7" s="98" t="s">
        <v>31</v>
      </c>
      <c r="M7" s="98" t="s">
        <v>32</v>
      </c>
      <c r="N7" s="99" t="s">
        <v>10</v>
      </c>
      <c r="O7" s="99" t="s">
        <v>33</v>
      </c>
      <c r="P7" s="18"/>
      <c r="Q7" s="19" t="s">
        <v>34</v>
      </c>
      <c r="R7" s="21">
        <v>0</v>
      </c>
      <c r="S7" s="1"/>
      <c r="T7" s="1"/>
      <c r="U7" s="1"/>
      <c r="V7" s="10"/>
    </row>
    <row r="8" spans="1:22" ht="14.25" customHeight="1">
      <c r="B8" s="38"/>
      <c r="C8" s="1"/>
      <c r="D8" s="37"/>
      <c r="E8" s="1"/>
      <c r="F8" s="1"/>
      <c r="G8" s="1"/>
      <c r="H8" s="1"/>
      <c r="I8" s="1"/>
      <c r="J8" s="1"/>
      <c r="K8" s="88"/>
      <c r="L8" s="88"/>
      <c r="M8" s="88"/>
      <c r="N8" s="88"/>
      <c r="O8" s="88"/>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1"/>
      <c r="C117" s="72"/>
      <c r="D117" s="73" t="str">
        <f>IF(ISERR((N117/O117)*100),"",(N117/O117)*100)</f>
        <v/>
      </c>
      <c r="E117" s="74"/>
      <c r="F117" s="74"/>
      <c r="G117" s="74"/>
      <c r="H117" s="75" t="str">
        <f>IF(D117="","","-")</f>
        <v/>
      </c>
      <c r="I117" s="76"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0"/>
      <c r="C119" s="90"/>
      <c r="D119" s="90"/>
      <c r="E119" s="90"/>
      <c r="F119" s="90"/>
      <c r="G119" s="90"/>
      <c r="H119" s="90"/>
      <c r="I119" s="91"/>
      <c r="J119" s="1"/>
      <c r="K119" s="16"/>
      <c r="L119" s="16"/>
      <c r="M119" s="1"/>
    </row>
    <row r="120" spans="1:26" ht="15" customHeight="1">
      <c r="A120" s="9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8"/>
      <c r="C120" s="88"/>
      <c r="D120" s="88"/>
      <c r="E120" s="88"/>
      <c r="F120" s="88"/>
      <c r="G120" s="88"/>
      <c r="H120" s="88"/>
      <c r="I120" s="93"/>
      <c r="J120" s="1"/>
      <c r="K120" s="16"/>
      <c r="L120" s="16"/>
      <c r="M120" s="1"/>
    </row>
    <row r="121" spans="1:26" ht="12.75" customHeight="1">
      <c r="A121" s="9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8"/>
      <c r="C121" s="88"/>
      <c r="D121" s="88"/>
      <c r="E121" s="88"/>
      <c r="F121" s="88"/>
      <c r="G121" s="88"/>
      <c r="H121" s="88"/>
      <c r="I121" s="93"/>
      <c r="J121" s="1"/>
      <c r="K121" s="16"/>
      <c r="L121" s="16"/>
      <c r="M121" s="1"/>
    </row>
    <row r="122" spans="1:26" ht="12.75" customHeight="1">
      <c r="A122" s="9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8"/>
      <c r="C122" s="88"/>
      <c r="D122" s="88"/>
      <c r="E122" s="88"/>
      <c r="F122" s="88"/>
      <c r="G122" s="88"/>
      <c r="H122" s="88"/>
      <c r="I122" s="93"/>
      <c r="J122" s="1"/>
      <c r="K122" s="16"/>
      <c r="L122" s="16"/>
      <c r="M122" s="1"/>
    </row>
    <row r="123" spans="1:26" ht="12.75" customHeight="1">
      <c r="A123" s="9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6"/>
      <c r="C123" s="96"/>
      <c r="D123" s="96"/>
      <c r="E123" s="96"/>
      <c r="F123" s="96"/>
      <c r="G123" s="96"/>
      <c r="H123" s="96"/>
      <c r="I123" s="97"/>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984375" defaultRowHeight="15" customHeight="1"/>
  <cols>
    <col min="1" max="1" width="4.1328125" customWidth="1"/>
    <col min="2" max="2" width="103.53125" customWidth="1"/>
    <col min="3" max="3" width="13.53125" customWidth="1"/>
    <col min="4" max="26" width="8" customWidth="1"/>
  </cols>
  <sheetData>
    <row r="1" spans="1:26" ht="23.25" customHeight="1">
      <c r="A1" s="84" t="s">
        <v>0</v>
      </c>
      <c r="B1" s="85"/>
      <c r="C1" s="86"/>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1"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3984375" defaultRowHeight="15" customHeight="1"/>
  <cols>
    <col min="1" max="1" width="17.3984375" customWidth="1"/>
    <col min="2" max="2" width="16.53125" customWidth="1"/>
    <col min="3" max="3" width="8.86328125" customWidth="1"/>
    <col min="4" max="4" width="5.53125" customWidth="1"/>
    <col min="5" max="5" width="4.73046875" customWidth="1"/>
    <col min="6" max="6" width="5.73046875" customWidth="1"/>
    <col min="7" max="26" width="8" customWidth="1"/>
  </cols>
  <sheetData>
    <row r="1" spans="1:6" ht="12.75" customHeight="1">
      <c r="A1" s="60" t="s">
        <v>142</v>
      </c>
      <c r="B1" s="60" t="s">
        <v>144</v>
      </c>
      <c r="C1" s="100" t="s">
        <v>145</v>
      </c>
      <c r="D1" s="88"/>
      <c r="E1" s="88"/>
      <c r="F1" s="88"/>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Roman LaLew</cp:lastModifiedBy>
  <dcterms:created xsi:type="dcterms:W3CDTF">2008-01-21T11:46:15Z</dcterms:created>
  <dcterms:modified xsi:type="dcterms:W3CDTF">2020-03-04T13:49:03Z</dcterms:modified>
</cp:coreProperties>
</file>