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8E5D60A7-7B25-4D0B-9B78-4AF396B54734}" xr6:coauthVersionLast="47" xr6:coauthVersionMax="47" xr10:uidLastSave="{00000000-0000-0000-0000-000000000000}"/>
  <bookViews>
    <workbookView xWindow="3465" yWindow="3465" windowWidth="21600" windowHeight="11385" firstSheet="1" activeTab="1" xr2:uid="{00000000-000D-0000-FFFF-FFFF00000000}"/>
  </bookViews>
  <sheets>
    <sheet name="курсы" sheetId="2" r:id="rId1"/>
    <sheet name="Лист1" sheetId="1" r:id="rId2"/>
  </sheets>
  <definedNames>
    <definedName name="ExternalData_1" localSheetId="0" hidden="1">курсы!$B$1:$H$3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H28" i="1" s="1" a="1"/>
  <c r="H28" i="1" s="1"/>
  <c r="B13" i="2"/>
  <c r="C13" i="2" s="1"/>
  <c r="J4" i="1"/>
  <c r="F25" i="1"/>
  <c r="G25" i="1" s="1"/>
  <c r="D25" i="1"/>
  <c r="E25" i="1" s="1"/>
  <c r="F22" i="1"/>
  <c r="G22" i="1" s="1"/>
  <c r="D22" i="1"/>
  <c r="E22" i="1" s="1"/>
  <c r="M3" i="1"/>
  <c r="C28" i="1" s="1"/>
  <c r="F24" i="1"/>
  <c r="G24" i="1" s="1"/>
  <c r="D24" i="1"/>
  <c r="E24" i="1" s="1"/>
  <c r="F21" i="1"/>
  <c r="G21" i="1" s="1"/>
  <c r="D21" i="1"/>
  <c r="E21" i="1" s="1"/>
  <c r="F19" i="1"/>
  <c r="G19" i="1" s="1"/>
  <c r="D19" i="1"/>
  <c r="E19" i="1" s="1"/>
  <c r="C27" i="1"/>
  <c r="J2" i="2"/>
  <c r="D27" i="1"/>
  <c r="E18" i="1" l="1"/>
  <c r="C17" i="1"/>
  <c r="F23" i="1"/>
  <c r="F20" i="1"/>
  <c r="H22" i="1"/>
  <c r="H8" i="1"/>
  <c r="E28" i="1" l="1"/>
  <c r="F27" i="1"/>
  <c r="G2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301E3-D404-43AF-A516-B33A6C159245}" keepAlive="1" name="Query - вчера" description="Connection to the 'вчера' query in the workbook." type="5" refreshedVersion="7" background="1" saveData="1">
    <dbPr connection="Provider=Microsoft.Mashup.OleDb.1;Data Source=$Workbook$;Location=вчера;Extended Properties=&quot;&quot;" command="SELECT * FROM [вчера]"/>
  </connection>
  <connection id="2" xr16:uid="{9E8CAC6C-3D64-482D-8B8C-6D6D635913E2}" keepAlive="1" name="Query - курсы" description="Connection to the 'курсы' query in the workbook." type="5" refreshedVersion="7" background="1" saveData="1">
    <dbPr connection="Provider=Microsoft.Mashup.OleDb.1;Data Source=$Workbook$;Location=курсы;Extended Properties=&quot;&quot;" command="SELECT * FROM [курс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<sst xmlns="http://schemas.openxmlformats.org/spreadsheetml/2006/main" count="40" uniqueCount="21">
  <si>
    <t>USD</t>
  </si>
  <si>
    <t>EURO</t>
  </si>
  <si>
    <t xml:space="preserve">НБУ на </t>
  </si>
  <si>
    <t>продаж</t>
  </si>
  <si>
    <t>Міжбанк закриття</t>
  </si>
  <si>
    <t>покупка</t>
  </si>
  <si>
    <t>Середній курс в банках</t>
  </si>
  <si>
    <t>Внутрішній курс Дальнобой</t>
  </si>
  <si>
    <t>˄˅</t>
  </si>
  <si>
    <t>Мукачево Евро</t>
  </si>
  <si>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</si>
  <si>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</si>
  <si>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</si>
  <si>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</si>
  <si>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</si>
  <si>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</si>
  <si>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</si>
  <si>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купівля</t>
  </si>
  <si>
    <t>EUR</t>
  </si>
  <si>
    <t>cross</t>
  </si>
  <si>
    <t>Дальнобой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</si>
</sst>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"/>
    <numFmt numFmtId="166" formatCode="[$-F400]h:mm:ss\ AM/PM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Helvetica"/>
      <family val="2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2" fontId="2" fillId="0" borderId="0" xfId="0" applyNumberFormat="1" applyFont="1"/>
    <xf numFmtId="0" fontId="0" fillId="0" borderId="2" xfId="0" applyBorder="1"/>
    <xf numFmtId="2" fontId="3" fillId="0" borderId="0" xfId="0" applyNumberFormat="1" applyFont="1"/>
    <xf numFmtId="164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2" fontId="5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5" fillId="0" borderId="1" xfId="0" applyNumberFormat="1" applyFont="1" applyBorder="1"/>
    <xf numFmtId="2" fontId="4" fillId="0" borderId="1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/>
    <xf numFmtId="2" fontId="1" fillId="0" borderId="1" xfId="0" applyNumberFormat="1" applyFont="1" applyBorder="1"/>
    <xf numFmtId="2" fontId="0" fillId="0" borderId="2" xfId="0" applyNumberFormat="1" applyBorder="1"/>
    <xf numFmtId="2" fontId="1" fillId="0" borderId="2" xfId="0" applyNumberFormat="1" applyFont="1" applyBorder="1"/>
    <xf numFmtId="165" fontId="2" fillId="0" borderId="0" xfId="0" applyNumberFormat="1" applyFont="1"/>
    <xf numFmtId="165" fontId="1" fillId="0" borderId="1" xfId="0" applyNumberFormat="1" applyFont="1" applyBorder="1"/>
    <xf numFmtId="2" fontId="0" fillId="0" borderId="2" xfId="1" applyNumberFormat="1" applyFont="1" applyBorder="1"/>
    <xf numFmtId="166" fontId="0" fillId="0" borderId="0" xfId="0" applyNumberFormat="1"/>
    <xf numFmtId="165" fontId="0" fillId="0" borderId="2" xfId="0" applyNumberFormat="1" applyBorder="1"/>
    <xf numFmtId="165" fontId="0" fillId="2" borderId="1" xfId="0" applyNumberFormat="1" applyFill="1" applyBorder="1"/>
    <xf numFmtId="165" fontId="0" fillId="3" borderId="2" xfId="0" applyNumberFormat="1" applyFill="1" applyBorder="1"/>
    <xf numFmtId="167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7" fontId="0" fillId="0" borderId="0" xfId="0" applyNumberFormat="1"/>
    <xf numFmtId="0" fontId="0" fillId="0" borderId="0" xfId="0" applyFill="1"/>
  </cellXfs>
  <cellStyles count="2">
    <cellStyle name="Comma" xfId="1" builtinId="3"/>
    <cellStyle name="Normal" xfId="0" builtinId="0"/>
  </cellStyles>
  <dxfs count="14">
    <dxf>
      <numFmt numFmtId="167" formatCode="0.0000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4F3568-7580-4036-A8EC-62EC7579B714}" autoFormatId="16" applyNumberFormats="0" applyBorderFormats="0" applyFontFormats="0" applyPatternFormats="0" applyAlignmentFormats="0" applyWidthHeightFormats="0">
  <queryTableRefresh nextId="8">
    <queryTableFields count="7">
      <queryTableField id="1" name="Мукачево EUR" tableColumnId="1"/>
      <queryTableField id="2" name="Межбанк USD" tableColumnId="2"/>
      <queryTableField id="3" name="Межбанк EUR" tableColumnId="3"/>
      <queryTableField id="4" name="НБУ USD" tableColumnId="4"/>
      <queryTableField id="5" name="НБУ EUR" tableColumnId="5"/>
      <queryTableField id="6" name="Банки USD" tableColumnId="6"/>
      <queryTableField id="7" name="Банки EU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EC4EA-B7DC-455B-834E-FEC216DB0195}" name="курсы" displayName="курсы" ref="B1:H3" tableType="queryTable" totalsRowShown="0" headerRowDxfId="13" dataDxfId="12">
  <autoFilter ref="B1:H3" xr:uid="{B05EC4EA-B7DC-455B-834E-FEC216DB0195}"/>
  <tableColumns count="7">
    <tableColumn id="1" xr3:uid="{EEF767FB-D8A7-4292-9242-FF5A96990D41}" uniqueName="1" name="Мукачево EUR" queryTableFieldId="1" dataDxfId="11"/>
    <tableColumn id="2" xr3:uid="{AB16A0E9-BE26-4613-8EF2-43B85B000E52}" uniqueName="2" name="Межбанк USD" queryTableFieldId="2" dataDxfId="10"/>
    <tableColumn id="3" xr3:uid="{261B9DA4-1CF8-496A-BD08-E72849D349F7}" uniqueName="3" name="Межбанк EUR" queryTableFieldId="3" dataDxfId="9"/>
    <tableColumn id="4" xr3:uid="{92657C7E-F3CD-4BD9-832C-3FD308E43008}" uniqueName="4" name="НБУ USD" queryTableFieldId="4" dataDxfId="8"/>
    <tableColumn id="5" xr3:uid="{1A961341-44E3-46EB-8BFA-6593C73C26E5}" uniqueName="5" name="НБУ EUR" queryTableFieldId="5" dataDxfId="7"/>
    <tableColumn id="6" xr3:uid="{9D8E1ECF-4E48-43E3-8864-736197DEBB4C}" uniqueName="6" name="Банки USD" queryTableFieldId="6" dataDxfId="6"/>
    <tableColumn id="7" xr3:uid="{993B824C-F2AB-445E-B62D-FBA868FF1ABF}" uniqueName="7" name="Банки EUR" queryTableFieldId="7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CD126-EFDE-4E69-9B0F-CC388426CBEC}" name="Table3" displayName="Table3" ref="B12:D13" totalsRowShown="0" headerRowDxfId="4" dataDxfId="3">
  <autoFilter ref="B12:D13" xr:uid="{7DBCD126-EFDE-4E69-9B0F-CC388426CBEC}"/>
  <tableColumns count="3">
    <tableColumn id="1" xr3:uid="{4514D3E1-9BC6-4E6A-83BE-0FEB28794F5F}" name="USD" dataDxfId="2">
      <calculatedColumnFormula>MROUND(C3+C3*0.015,0.05)</calculatedColumnFormula>
    </tableColumn>
    <tableColumn id="2" xr3:uid="{D3102CB5-AE2B-4028-A415-2D412C9C2B48}" name="EUR" dataDxfId="1">
      <calculatedColumnFormula>Table3[[#This Row],[USD]]*Table3[[#This Row],[cross]]</calculatedColumnFormula>
    </tableColumn>
    <tableColumn id="3" xr3:uid="{5A2B2919-C2F3-41DC-8F55-66F27000DA2D}" name="cross" dataDxfId="0">
      <calculatedColumnFormula>D3/C3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31B4-2126-4A64-BDBF-BABA70686927}">
  <sheetPr>
    <tabColor rgb="FFFF0000"/>
  </sheetPr>
  <dimension ref="A1:J13"/>
  <sheetViews>
    <sheetView workbookViewId="0">
      <selection activeCell="C29" sqref="C29"/>
    </sheetView>
  </sheetViews>
  <sheetFormatPr defaultRowHeight="15" x14ac:dyDescent="0.25"/>
  <cols>
    <col min="1" max="1" width="18.140625" customWidth="1"/>
    <col min="2" max="2" width="16.5703125" style="18" bestFit="1" customWidth="1"/>
    <col min="3" max="3" width="16.42578125" style="18" bestFit="1" customWidth="1"/>
    <col min="4" max="4" width="16.28515625" style="18" bestFit="1" customWidth="1"/>
    <col min="5" max="5" width="11" style="18" bestFit="1" customWidth="1"/>
    <col min="6" max="6" width="10.85546875" style="18" bestFit="1" customWidth="1"/>
    <col min="7" max="7" width="12.85546875" style="18" bestFit="1" customWidth="1"/>
    <col min="8" max="8" width="12.7109375" style="18" bestFit="1" customWidth="1"/>
    <col min="10" max="10" width="10.140625" bestFit="1" customWidth="1"/>
  </cols>
  <sheetData>
    <row r="1" spans="1:10" x14ac:dyDescent="0.25"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</row>
    <row r="2" spans="1:10" x14ac:dyDescent="0.25">
      <c r="A2" t="s">
        <v>17</v>
      </c>
      <c r="B2" s="19">
        <v>42.28</v>
      </c>
      <c r="C2" s="19">
        <v>39.14</v>
      </c>
      <c r="D2" s="19">
        <v>42.52</v>
      </c>
      <c r="E2" s="19">
        <v>39.133800000000001</v>
      </c>
      <c r="F2" s="19">
        <v>42.464100000000002</v>
      </c>
      <c r="G2" s="19">
        <v>38.799999999999997</v>
      </c>
      <c r="H2" s="19">
        <v>42.25</v>
      </c>
      <c r="J2" s="20">
        <f ca="1">TODAY()</f>
        <v>45372</v>
      </c>
    </row>
    <row r="3" spans="1:10" x14ac:dyDescent="0.25">
      <c r="A3" t="s">
        <v>3</v>
      </c>
      <c r="B3" s="19">
        <v>42.85</v>
      </c>
      <c r="C3" s="19">
        <v>39.159999999999997</v>
      </c>
      <c r="D3" s="19">
        <v>42.53</v>
      </c>
      <c r="E3" s="19"/>
      <c r="F3" s="19"/>
      <c r="G3" s="19">
        <v>39.28</v>
      </c>
      <c r="H3" s="19">
        <v>42.85</v>
      </c>
    </row>
    <row r="12" spans="1:10" x14ac:dyDescent="0.25">
      <c r="A12" t="s">
        <v>20</v>
      </c>
      <c r="B12" s="18" t="s">
        <v>0</v>
      </c>
      <c r="C12" s="18" t="s">
        <v>18</v>
      </c>
      <c r="D12" s="18" t="s">
        <v>19</v>
      </c>
    </row>
    <row r="13" spans="1:10" x14ac:dyDescent="0.25">
      <c r="B13" s="32">
        <f t="shared" ref="B13" si="0">MROUND(C3+C3*0.015,0.05)</f>
        <v>39.75</v>
      </c>
      <c r="C13" s="32">
        <f>Table3[[#This Row],[USD]]*Table3[[#This Row],[cross]]</f>
        <v>43.170773748723185</v>
      </c>
      <c r="D13" s="31">
        <f t="shared" ref="D13" si="1">D3/C3</f>
        <v>1.0860572012257406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C3:M28"/>
  <sheetViews>
    <sheetView tabSelected="1" zoomScale="115" zoomScaleNormal="115" workbookViewId="0">
      <selection activeCell="L22" sqref="L22"/>
    </sheetView>
  </sheetViews>
  <sheetFormatPr defaultRowHeight="15" x14ac:dyDescent="0.25"/>
  <cols>
    <col min="3" max="3" width="17.140625" customWidth="1"/>
    <col min="4" max="4" width="12.28515625" customWidth="1"/>
    <col min="5" max="5" width="11.7109375" customWidth="1"/>
    <col min="6" max="6" width="13.7109375" customWidth="1"/>
    <col min="7" max="8" width="10.85546875" customWidth="1"/>
    <col min="10" max="10" width="14.28515625" customWidth="1"/>
    <col min="13" max="13" width="15.85546875" bestFit="1" customWidth="1"/>
  </cols>
  <sheetData>
    <row r="3" spans="3:13" ht="23.25" x14ac:dyDescent="0.25">
      <c r="C3" s="12">
        <v>45371</v>
      </c>
      <c r="D3" s="13" t="s">
        <v>0</v>
      </c>
      <c r="E3" s="14" t="s">
        <v>8</v>
      </c>
      <c r="F3" s="15" t="s">
        <v>1</v>
      </c>
      <c r="G3" s="14" t="s">
        <v>8</v>
      </c>
      <c r="J3" t="s">
        <v>9</v>
      </c>
      <c r="M3" s="27">
        <f ca="1">NOW()</f>
        <v>45372.706195023151</v>
      </c>
    </row>
    <row r="4" spans="3:13" x14ac:dyDescent="0.25">
      <c r="C4" s="1"/>
      <c r="D4" s="2" t="s">
        <v>2</v>
      </c>
      <c r="E4" s="3">
        <v>45371</v>
      </c>
      <c r="F4" s="5"/>
      <c r="G4" s="1"/>
      <c r="J4">
        <f>курсы!B3</f>
        <v>42.85</v>
      </c>
    </row>
    <row r="5" spans="3:13" x14ac:dyDescent="0.25">
      <c r="C5" s="2" t="s">
        <v>3</v>
      </c>
      <c r="D5" s="6">
        <v>38.974400000000003</v>
      </c>
      <c r="E5" s="4">
        <v>0.1746000000000052</v>
      </c>
      <c r="F5" s="6">
        <v>42.447000000000003</v>
      </c>
      <c r="G5" s="10">
        <v>0.20180000000000575</v>
      </c>
    </row>
    <row r="6" spans="3:13" x14ac:dyDescent="0.25">
      <c r="C6" s="2"/>
      <c r="D6" s="21" t="s">
        <v>4</v>
      </c>
      <c r="E6" s="21"/>
      <c r="F6" s="12">
        <v>45370</v>
      </c>
      <c r="G6" s="1"/>
    </row>
    <row r="7" spans="3:13" x14ac:dyDescent="0.25">
      <c r="C7" s="2" t="s">
        <v>5</v>
      </c>
      <c r="D7" s="8">
        <v>38.979999999999997</v>
      </c>
      <c r="E7" s="11">
        <v>0.18999999999999773</v>
      </c>
      <c r="F7" s="17">
        <v>42.43</v>
      </c>
      <c r="G7" s="10">
        <v>0.20000000000000284</v>
      </c>
    </row>
    <row r="8" spans="3:13" x14ac:dyDescent="0.25">
      <c r="C8" s="2" t="s">
        <v>3</v>
      </c>
      <c r="D8" s="8">
        <v>39.020000000000003</v>
      </c>
      <c r="E8" s="11">
        <v>0.21000000000000085</v>
      </c>
      <c r="F8" s="17">
        <v>42.46</v>
      </c>
      <c r="G8" s="10">
        <v>0.21000000000000085</v>
      </c>
      <c r="H8" s="7">
        <f>F8/D8</f>
        <v>1.0881599179907739</v>
      </c>
    </row>
    <row r="9" spans="3:13" x14ac:dyDescent="0.25">
      <c r="C9" s="2"/>
      <c r="D9" s="21" t="s">
        <v>6</v>
      </c>
      <c r="E9" s="21"/>
      <c r="F9" s="12">
        <v>45370</v>
      </c>
      <c r="G9" s="1"/>
    </row>
    <row r="10" spans="3:13" x14ac:dyDescent="0.25">
      <c r="C10" s="2" t="s">
        <v>5</v>
      </c>
      <c r="D10" s="8">
        <v>38.6</v>
      </c>
      <c r="E10" s="11">
        <v>0.10000000000000142</v>
      </c>
      <c r="F10" s="22">
        <v>42.1</v>
      </c>
      <c r="G10" s="10">
        <v>0.10000000000000142</v>
      </c>
    </row>
    <row r="11" spans="3:13" x14ac:dyDescent="0.25">
      <c r="C11" s="2" t="s">
        <v>3</v>
      </c>
      <c r="D11" s="8">
        <v>39.049999999999997</v>
      </c>
      <c r="E11" s="11">
        <v>4.9999999999997158E-2</v>
      </c>
      <c r="F11" s="22">
        <v>42.74</v>
      </c>
      <c r="G11" s="10">
        <v>9.0000000000003411E-2</v>
      </c>
    </row>
    <row r="12" spans="3:13" x14ac:dyDescent="0.25">
      <c r="C12" s="2"/>
      <c r="D12" s="21" t="s">
        <v>7</v>
      </c>
      <c r="E12" s="21"/>
      <c r="F12" s="23"/>
      <c r="G12" s="1"/>
    </row>
    <row r="13" spans="3:13" x14ac:dyDescent="0.25">
      <c r="C13" s="12">
        <v>45369</v>
      </c>
      <c r="D13" s="8">
        <v>39.299999999999997</v>
      </c>
      <c r="E13" s="11"/>
      <c r="F13" s="26">
        <v>42.8</v>
      </c>
      <c r="G13" s="10"/>
    </row>
    <row r="14" spans="3:13" x14ac:dyDescent="0.25">
      <c r="C14" s="12">
        <v>45371</v>
      </c>
      <c r="D14" s="9">
        <v>39.6</v>
      </c>
      <c r="E14" s="11">
        <v>0</v>
      </c>
      <c r="F14" s="28">
        <v>43</v>
      </c>
      <c r="G14" s="11">
        <v>0</v>
      </c>
    </row>
    <row r="16" spans="3:13" s="34" customFormat="1" x14ac:dyDescent="0.25"/>
    <row r="17" spans="3:8" ht="23.25" x14ac:dyDescent="0.25">
      <c r="C17" s="12">
        <f ca="1">IF(HOUR(M3) &gt; 16,TODAY()+1,TODAY())</f>
        <v>45372</v>
      </c>
      <c r="D17" s="13" t="s">
        <v>0</v>
      </c>
      <c r="E17" s="14" t="s">
        <v>8</v>
      </c>
      <c r="F17" s="15" t="s">
        <v>1</v>
      </c>
      <c r="G17" s="14" t="s">
        <v>8</v>
      </c>
    </row>
    <row r="18" spans="3:8" x14ac:dyDescent="0.25">
      <c r="C18" s="1"/>
      <c r="D18" s="2" t="s">
        <v>2</v>
      </c>
      <c r="E18" s="12">
        <f ca="1">IF(HOUR(M3) &gt; 16,TODAY()+1,TODAY())</f>
        <v>45372</v>
      </c>
      <c r="F18" s="5"/>
      <c r="G18" s="1"/>
    </row>
    <row r="19" spans="3:8" x14ac:dyDescent="0.25">
      <c r="C19" s="2" t="s">
        <v>3</v>
      </c>
      <c r="D19" s="8">
        <f>курсы!E2</f>
        <v>39.133800000000001</v>
      </c>
      <c r="E19" s="24">
        <f>D19-D5</f>
        <v>0.15939999999999799</v>
      </c>
      <c r="F19" s="8">
        <f>курсы!F2</f>
        <v>42.464100000000002</v>
      </c>
      <c r="G19" s="16">
        <f>F19-F5</f>
        <v>1.7099999999999227E-2</v>
      </c>
    </row>
    <row r="20" spans="3:8" x14ac:dyDescent="0.25">
      <c r="C20" s="2"/>
      <c r="D20" s="21" t="s">
        <v>4</v>
      </c>
      <c r="E20" s="25"/>
      <c r="F20" s="12">
        <f ca="1">курсы!J2</f>
        <v>45372</v>
      </c>
      <c r="G20" s="9"/>
    </row>
    <row r="21" spans="3:8" x14ac:dyDescent="0.25">
      <c r="C21" s="2" t="s">
        <v>5</v>
      </c>
      <c r="D21" s="8">
        <f>курсы!C2</f>
        <v>39.14</v>
      </c>
      <c r="E21" s="16">
        <f>D21-D7</f>
        <v>0.16000000000000369</v>
      </c>
      <c r="F21" s="17">
        <f>курсы!D2</f>
        <v>42.52</v>
      </c>
      <c r="G21" s="16">
        <f>F21-F7</f>
        <v>9.0000000000003411E-2</v>
      </c>
    </row>
    <row r="22" spans="3:8" x14ac:dyDescent="0.25">
      <c r="C22" s="2" t="s">
        <v>3</v>
      </c>
      <c r="D22" s="17">
        <f>курсы!C3</f>
        <v>39.159999999999997</v>
      </c>
      <c r="E22" s="16">
        <f>D22-D8</f>
        <v>0.13999999999999346</v>
      </c>
      <c r="F22" s="17">
        <f>курсы!D3</f>
        <v>42.53</v>
      </c>
      <c r="G22" s="16">
        <f>F22-F8</f>
        <v>7.0000000000000284E-2</v>
      </c>
      <c r="H22">
        <f>F22/D22</f>
        <v>1.0860572012257406</v>
      </c>
    </row>
    <row r="23" spans="3:8" x14ac:dyDescent="0.25">
      <c r="C23" s="2"/>
      <c r="D23" s="21" t="s">
        <v>6</v>
      </c>
      <c r="E23" s="25"/>
      <c r="F23" s="12">
        <f ca="1">курсы!J2</f>
        <v>45372</v>
      </c>
      <c r="G23" s="9"/>
    </row>
    <row r="24" spans="3:8" x14ac:dyDescent="0.25">
      <c r="C24" s="2" t="s">
        <v>5</v>
      </c>
      <c r="D24" s="8">
        <f>курсы!G2</f>
        <v>38.799999999999997</v>
      </c>
      <c r="E24" s="16">
        <f>D24-D10</f>
        <v>0.19999999999999574</v>
      </c>
      <c r="F24" s="22">
        <f>курсы!H2</f>
        <v>42.25</v>
      </c>
      <c r="G24" s="16">
        <f>F24-F10</f>
        <v>0.14999999999999858</v>
      </c>
    </row>
    <row r="25" spans="3:8" x14ac:dyDescent="0.25">
      <c r="C25" s="2" t="s">
        <v>3</v>
      </c>
      <c r="D25" s="8">
        <f>курсы!G3</f>
        <v>39.28</v>
      </c>
      <c r="E25" s="16">
        <f>D25-D11</f>
        <v>0.23000000000000398</v>
      </c>
      <c r="F25" s="22">
        <f>курсы!H3</f>
        <v>42.85</v>
      </c>
      <c r="G25" s="16">
        <f>F25-F11</f>
        <v>0.10999999999999943</v>
      </c>
    </row>
    <row r="26" spans="3:8" x14ac:dyDescent="0.25">
      <c r="C26" s="2"/>
      <c r="D26" s="21" t="s">
        <v>7</v>
      </c>
      <c r="E26" s="25"/>
      <c r="F26" s="23"/>
      <c r="G26" s="9"/>
    </row>
    <row r="27" spans="3:8" x14ac:dyDescent="0.25">
      <c r="C27" s="12">
        <f>C14</f>
        <v>45371</v>
      </c>
      <c r="D27" s="9">
        <f>D14</f>
        <v>39.6</v>
      </c>
      <c r="E27" s="16"/>
      <c r="F27" s="28">
        <f>F14</f>
        <v>43</v>
      </c>
      <c r="G27" s="16"/>
    </row>
    <row r="28" spans="3:8" x14ac:dyDescent="0.25">
      <c r="C28" s="12">
        <f ca="1">IF(HOUR(M3) &gt; 16,TODAY()+1,TODAY())</f>
        <v>45372</v>
      </c>
      <c r="D28" s="29">
        <v>39.6</v>
      </c>
      <c r="E28" s="16">
        <f>D28-D27</f>
        <v>0</v>
      </c>
      <c r="F28" s="30">
        <v>43</v>
      </c>
      <c r="G28" s="16">
        <f>F28-F27</f>
        <v>0</v>
      </c>
      <c r="H28" s="33" cm="1">
        <f t="array" ref="H28">Table3[cross]</f>
        <v>1.0860572012257406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6FB2-3691-4504-8454-7E1C43FA1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курсы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2024-03-21T14:56:56Z</dcterms:modified>
</cp:coreProperties>
</file>