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603466C-DB00-45E6-828A-1DE8F466FE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C13" i="2"/>
  <c r="D13" i="2"/>
  <c r="B13" i="2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<sst xmlns="http://schemas.openxmlformats.org/spreadsheetml/2006/main" count="50" uniqueCount="29">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</sst>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8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8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8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168" formatCode="0.0000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7"/>
    <tableColumn id="2" xr3:uid="{AB16A0E9-BE26-4613-8EF2-43B85B000E52}" uniqueName="2" name="Межбанк USD" queryTableFieldId="2" dataDxfId="16"/>
    <tableColumn id="3" xr3:uid="{261B9DA4-1CF8-496A-BD08-E72849D349F7}" uniqueName="3" name="Межбанк EUR" queryTableFieldId="3" dataDxfId="15"/>
    <tableColumn id="4" xr3:uid="{92657C7E-F3CD-4BD9-832C-3FD308E43008}" uniqueName="4" name="НБУ USD" queryTableFieldId="4" dataDxfId="14"/>
    <tableColumn id="5" xr3:uid="{1A961341-44E3-46EB-8BFA-6593C73C26E5}" uniqueName="5" name="НБУ EUR" queryTableFieldId="5" dataDxfId="13"/>
    <tableColumn id="6" xr3:uid="{9D8E1ECF-4E48-43E3-8864-736197DEBB4C}" uniqueName="6" name="Банки USD" queryTableFieldId="6" dataDxfId="12"/>
    <tableColumn id="7" xr3:uid="{993B824C-F2AB-445E-B62D-FBA868FF1ABF}" uniqueName="7" name="Банки EUR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3" dataDxfId="4">
  <autoFilter ref="B12:D13" xr:uid="{7DBCD126-EFDE-4E69-9B0F-CC388426CBEC}"/>
  <tableColumns count="3">
    <tableColumn id="1" xr3:uid="{4514D3E1-9BC6-4E6A-83BE-0FEB28794F5F}" name="USD" dataDxfId="0">
      <calculatedColumnFormula>MROUND(C3+C3*0.015,0.05)</calculatedColumnFormula>
    </tableColumn>
    <tableColumn id="2" xr3:uid="{D3102CB5-AE2B-4028-A415-2D412C9C2B48}" name="EUR" dataDxfId="1">
      <calculatedColumnFormula>Table3[[#This Row],[USD]]*Table3[[#This Row],[cross]]</calculatedColumnFormula>
    </tableColumn>
    <tableColumn id="3" xr3:uid="{5A2B2919-C2F3-41DC-8F55-66F27000DA2D}" name="cross" dataDxfId="2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10"/>
    <tableColumn id="2" xr3:uid="{FD64F13A-8EB8-4FC3-9118-73560BE13D6B}" uniqueName="2" name="Extension" queryTableFieldId="2" dataDxfId="9"/>
    <tableColumn id="3" xr3:uid="{4D334EC1-E130-4413-A2B0-97022F716D14}" uniqueName="3" name="Date accessed" queryTableFieldId="3" dataDxfId="8"/>
    <tableColumn id="4" xr3:uid="{00838999-6F71-4D66-82EF-16169574119E}" uniqueName="4" name="Date modified" queryTableFieldId="4" dataDxfId="7"/>
    <tableColumn id="5" xr3:uid="{56C387E6-C67F-4A46-A6E0-61CF4D5C387C}" uniqueName="5" name="Date created" queryTableFieldId="5" dataDxfId="6"/>
    <tableColumn id="6" xr3:uid="{4B5FE197-8E6F-49A9-B8A8-4C5FC09ED0F4}" uniqueName="6" name="Folder Path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H14" sqref="H14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40.46</v>
      </c>
      <c r="C2" s="19">
        <v>37.54</v>
      </c>
      <c r="D2" s="19">
        <v>40.409999999999997</v>
      </c>
      <c r="E2" s="19">
        <v>37.570700000000002</v>
      </c>
      <c r="F2" s="19">
        <v>40.4129</v>
      </c>
      <c r="G2" s="19">
        <v>37.6</v>
      </c>
      <c r="H2" s="19">
        <v>40.549999999999997</v>
      </c>
      <c r="J2" s="20">
        <f ca="1">TODAY()</f>
        <v>45331</v>
      </c>
    </row>
    <row r="3" spans="1:10" x14ac:dyDescent="0.25">
      <c r="A3" t="s">
        <v>3</v>
      </c>
      <c r="B3" s="19">
        <v>41.25</v>
      </c>
      <c r="C3" s="19">
        <v>37.56</v>
      </c>
      <c r="D3" s="19">
        <v>40.42</v>
      </c>
      <c r="E3" s="19"/>
      <c r="F3" s="19"/>
      <c r="G3" s="19">
        <v>38.03</v>
      </c>
      <c r="H3" s="19">
        <v>41.3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38.1</v>
      </c>
      <c r="C13" s="34">
        <f>Table3[[#This Row],[USD]]*Table3[[#This Row],[cross]]</f>
        <v>41.001118210862622</v>
      </c>
      <c r="D13" s="33">
        <f t="shared" ref="D13" si="1">D3/C3</f>
        <v>1.0761448349307774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45331</v>
      </c>
      <c r="B2" s="28" t="s">
        <v>24</v>
      </c>
      <c r="C2" s="29">
        <v>45331.399891817127</v>
      </c>
      <c r="D2" s="29">
        <v>45331.399891817127</v>
      </c>
      <c r="E2" s="29">
        <v>45331.399891805559</v>
      </c>
      <c r="F2" s="28" t="s">
        <v>25</v>
      </c>
    </row>
    <row r="3" spans="1:6" x14ac:dyDescent="0.25">
      <c r="A3" s="20">
        <v>45331</v>
      </c>
      <c r="B3" s="28" t="s">
        <v>24</v>
      </c>
      <c r="C3" s="29">
        <v>45331.399892407404</v>
      </c>
      <c r="D3" s="29">
        <v>45331.399892175927</v>
      </c>
      <c r="E3" s="29">
        <v>45331.399891828703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P24" sqref="P24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45331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45331.40277847222</v>
      </c>
    </row>
    <row r="4" spans="3:13" x14ac:dyDescent="0.25">
      <c r="C4" s="1"/>
      <c r="D4" s="2" t="s">
        <v>2</v>
      </c>
      <c r="E4" s="3">
        <v>45331</v>
      </c>
      <c r="F4" s="5"/>
      <c r="G4" s="1"/>
      <c r="J4">
        <f>курсы!B3</f>
        <v>41.25</v>
      </c>
    </row>
    <row r="5" spans="3:13" x14ac:dyDescent="0.25">
      <c r="C5" s="2" t="s">
        <v>3</v>
      </c>
      <c r="D5" s="6">
        <v>37.593699999999998</v>
      </c>
      <c r="E5" s="4">
        <v>-3.1700000000000728E-2</v>
      </c>
      <c r="F5" s="6">
        <v>40.503500000000003</v>
      </c>
      <c r="G5" s="10">
        <v>0.10890000000000555</v>
      </c>
    </row>
    <row r="6" spans="3:13" x14ac:dyDescent="0.25">
      <c r="C6" s="2"/>
      <c r="D6" s="21" t="s">
        <v>4</v>
      </c>
      <c r="E6" s="21"/>
      <c r="F6" s="12">
        <v>45331</v>
      </c>
      <c r="G6" s="1"/>
    </row>
    <row r="7" spans="3:13" x14ac:dyDescent="0.25">
      <c r="C7" s="2" t="s">
        <v>5</v>
      </c>
      <c r="D7" s="8">
        <v>37.58</v>
      </c>
      <c r="E7" s="11">
        <v>-1.0000000000005116E-2</v>
      </c>
      <c r="F7" s="17">
        <v>40.49</v>
      </c>
      <c r="G7" s="10">
        <v>0.12000000000000455</v>
      </c>
    </row>
    <row r="8" spans="3:13" x14ac:dyDescent="0.25">
      <c r="C8" s="2" t="s">
        <v>3</v>
      </c>
      <c r="D8" s="8">
        <v>37.6</v>
      </c>
      <c r="E8" s="11">
        <v>-1.9999999999996021E-2</v>
      </c>
      <c r="F8" s="17">
        <v>40.5</v>
      </c>
      <c r="G8" s="10">
        <v>0.10000000000000142</v>
      </c>
      <c r="H8" s="7">
        <f>F8/D8</f>
        <v>1.0771276595744681</v>
      </c>
    </row>
    <row r="9" spans="3:13" x14ac:dyDescent="0.25">
      <c r="C9" s="2"/>
      <c r="D9" s="21" t="s">
        <v>6</v>
      </c>
      <c r="E9" s="21"/>
      <c r="F9" s="12">
        <v>45331</v>
      </c>
      <c r="G9" s="1"/>
    </row>
    <row r="10" spans="3:13" x14ac:dyDescent="0.25">
      <c r="C10" s="2" t="s">
        <v>5</v>
      </c>
      <c r="D10" s="8">
        <v>37.6</v>
      </c>
      <c r="E10" s="11">
        <v>5.0000000000004263E-2</v>
      </c>
      <c r="F10" s="22">
        <v>40.6</v>
      </c>
      <c r="G10" s="10">
        <v>0</v>
      </c>
    </row>
    <row r="11" spans="3:13" x14ac:dyDescent="0.25">
      <c r="C11" s="2" t="s">
        <v>3</v>
      </c>
      <c r="D11" s="8">
        <v>38.049999999999997</v>
      </c>
      <c r="E11" s="11">
        <v>0</v>
      </c>
      <c r="F11" s="22">
        <v>41.3</v>
      </c>
      <c r="G11" s="10">
        <v>-0.10000000000000142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45329</v>
      </c>
      <c r="D13" s="8">
        <v>38.200000000000003</v>
      </c>
      <c r="E13" s="11">
        <v>0</v>
      </c>
      <c r="F13" s="26">
        <v>41.022860180754925</v>
      </c>
      <c r="G13" s="10">
        <v>0</v>
      </c>
    </row>
    <row r="14" spans="3:13" x14ac:dyDescent="0.25">
      <c r="C14" s="3">
        <v>45330</v>
      </c>
      <c r="D14" s="9">
        <v>38.15</v>
      </c>
      <c r="E14" s="11">
        <v>-5.0000000000004263E-2</v>
      </c>
      <c r="F14" s="30">
        <v>41.092420212765958</v>
      </c>
      <c r="G14" s="11">
        <v>6.9560032011033002E-2</v>
      </c>
    </row>
    <row r="17" spans="3:8" ht="23.25" x14ac:dyDescent="0.25">
      <c r="C17" s="12">
        <f ca="1">TODAY()</f>
        <v>45331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45331</v>
      </c>
      <c r="F18" s="5"/>
      <c r="G18" s="1"/>
    </row>
    <row r="19" spans="3:8" x14ac:dyDescent="0.25">
      <c r="C19" s="2" t="s">
        <v>3</v>
      </c>
      <c r="D19" s="8">
        <f>курсы!E2</f>
        <v>37.570700000000002</v>
      </c>
      <c r="E19" s="24">
        <f>D19-D5</f>
        <v>-2.2999999999996135E-2</v>
      </c>
      <c r="F19" s="8">
        <f>курсы!F2</f>
        <v>40.4129</v>
      </c>
      <c r="G19" s="16">
        <f>F19-F5</f>
        <v>-9.0600000000002012E-2</v>
      </c>
    </row>
    <row r="20" spans="3:8" x14ac:dyDescent="0.25">
      <c r="C20" s="2"/>
      <c r="D20" s="21" t="s">
        <v>4</v>
      </c>
      <c r="E20" s="25"/>
      <c r="F20" s="12">
        <f ca="1">курсы!J2</f>
        <v>45331</v>
      </c>
      <c r="G20" s="9"/>
    </row>
    <row r="21" spans="3:8" x14ac:dyDescent="0.25">
      <c r="C21" s="2" t="s">
        <v>5</v>
      </c>
      <c r="D21" s="8">
        <f>курсы!C2</f>
        <v>37.54</v>
      </c>
      <c r="E21" s="16">
        <f>D21-D7</f>
        <v>-3.9999999999999147E-2</v>
      </c>
      <c r="F21" s="17">
        <f>курсы!D2</f>
        <v>40.409999999999997</v>
      </c>
      <c r="G21" s="16">
        <f>F21-F7</f>
        <v>-8.00000000000054E-2</v>
      </c>
    </row>
    <row r="22" spans="3:8" x14ac:dyDescent="0.25">
      <c r="C22" s="2" t="s">
        <v>3</v>
      </c>
      <c r="D22" s="17">
        <f>курсы!C3</f>
        <v>37.56</v>
      </c>
      <c r="E22" s="16">
        <f>D22-D8</f>
        <v>-3.9999999999999147E-2</v>
      </c>
      <c r="F22" s="17">
        <f>курсы!D3</f>
        <v>40.42</v>
      </c>
      <c r="G22" s="16">
        <f>F22-F8</f>
        <v>-7.9999999999998295E-2</v>
      </c>
      <c r="H22">
        <f>F22/D22</f>
        <v>1.0761448349307774</v>
      </c>
    </row>
    <row r="23" spans="3:8" x14ac:dyDescent="0.25">
      <c r="C23" s="2"/>
      <c r="D23" s="21" t="s">
        <v>6</v>
      </c>
      <c r="E23" s="25"/>
      <c r="F23" s="12">
        <f ca="1">курсы!J2</f>
        <v>45331</v>
      </c>
      <c r="G23" s="9"/>
    </row>
    <row r="24" spans="3:8" x14ac:dyDescent="0.25">
      <c r="C24" s="2" t="s">
        <v>5</v>
      </c>
      <c r="D24" s="8">
        <f>курсы!G2</f>
        <v>37.6</v>
      </c>
      <c r="E24" s="16">
        <f>D24-D10</f>
        <v>0</v>
      </c>
      <c r="F24" s="22">
        <f>курсы!H2</f>
        <v>40.549999999999997</v>
      </c>
      <c r="G24" s="16">
        <f>F24-F10</f>
        <v>-5.0000000000004263E-2</v>
      </c>
    </row>
    <row r="25" spans="3:8" x14ac:dyDescent="0.25">
      <c r="C25" s="2" t="s">
        <v>3</v>
      </c>
      <c r="D25" s="8">
        <f>курсы!G3</f>
        <v>38.03</v>
      </c>
      <c r="E25" s="16">
        <f>D25-D11</f>
        <v>-1.9999999999996021E-2</v>
      </c>
      <c r="F25" s="22">
        <f>курсы!H3</f>
        <v>41.3</v>
      </c>
      <c r="G25" s="16">
        <f>F25-F11</f>
        <v>0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45330</v>
      </c>
      <c r="D27" s="9">
        <f>D14</f>
        <v>38.15</v>
      </c>
      <c r="E27" s="16">
        <v>0</v>
      </c>
      <c r="F27" s="30">
        <f>F14</f>
        <v>41.092420212765958</v>
      </c>
      <c r="G27" s="16">
        <v>0</v>
      </c>
    </row>
    <row r="28" spans="3:8" x14ac:dyDescent="0.25">
      <c r="C28" s="12">
        <f ca="1">IF(HOUR(M3) &gt; 16,TODAY()+1,TODAY())</f>
        <v>45331</v>
      </c>
      <c r="D28" s="31">
        <v>38.200000000000003</v>
      </c>
      <c r="E28" s="16">
        <f>D28-D27</f>
        <v>5.0000000000004263E-2</v>
      </c>
      <c r="F28" s="32">
        <v>41.1</v>
      </c>
      <c r="G28" s="16">
        <f>F28-F27</f>
        <v>7.5797872340430672E-3</v>
      </c>
      <c r="H28" s="35" cm="1">
        <f t="array" ref="H28">Table3[cross]</f>
        <v>1.0761448349307774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2024-02-09T07:40:29Z</dcterms:modified>
</cp:coreProperties>
</file>