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F1AB88A2-1B3C-450F-AB7E-1A2AED95661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урсы" sheetId="2" r:id="rId1"/>
    <sheet name="exchange_rates" sheetId="3" r:id="rId2"/>
    <sheet name="Лист1" sheetId="1" r:id="rId3"/>
  </sheets>
  <definedNames>
    <definedName name="ExternalData_1" localSheetId="1" hidden="1">exchange_rates!$A$1:$F$3</definedName>
    <definedName name="ExternalData_1" localSheetId="0" hidden="1">курсы!$B$1:$H$3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H28" i="1" s="1" a="1"/>
  <c r="H28" i="1" s="1"/>
  <c r="B13" i="2"/>
  <c r="C13" i="2" s="1"/>
  <c r="J4" i="1"/>
  <c r="F25" i="1"/>
  <c r="G25" i="1" s="1"/>
  <c r="D25" i="1"/>
  <c r="E25" i="1" s="1"/>
  <c r="F22" i="1"/>
  <c r="G22" i="1" s="1"/>
  <c r="D22" i="1"/>
  <c r="E22" i="1" s="1"/>
  <c r="M3" i="1"/>
  <c r="C28" i="1" s="1"/>
  <c r="F24" i="1"/>
  <c r="G24" i="1" s="1"/>
  <c r="D24" i="1"/>
  <c r="E24" i="1" s="1"/>
  <c r="F21" i="1"/>
  <c r="G21" i="1" s="1"/>
  <c r="D21" i="1"/>
  <c r="E21" i="1" s="1"/>
  <c r="F19" i="1"/>
  <c r="G19" i="1" s="1"/>
  <c r="D19" i="1"/>
  <c r="E19" i="1" s="1"/>
  <c r="C17" i="1"/>
  <c r="C27" i="1"/>
  <c r="J2" i="2"/>
  <c r="D27" i="1"/>
  <c r="H22" i="1" l="1"/>
  <c r="E18" i="1"/>
  <c r="F20" i="1"/>
  <c r="F23" i="1"/>
  <c r="H8" i="1"/>
  <c r="E28" i="1" l="1"/>
  <c r="F27" i="1"/>
  <c r="G2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301E3-D404-43AF-A516-B33A6C159245}" keepAlive="1" name="Query - вчера" description="Connection to the 'вчера' query in the workbook." type="5" refreshedVersion="7" background="1" saveData="1">
    <dbPr connection="Provider=Microsoft.Mashup.OleDb.1;Data Source=$Workbook$;Location=вчера;Extended Properties=&quot;&quot;" command="SELECT * FROM [вчера]"/>
  </connection>
  <connection id="2" xr16:uid="{9E8CAC6C-3D64-482D-8B8C-6D6D635913E2}" keepAlive="1" name="Query - курсы" description="Connection to the 'курсы' query in the workbook." type="5" refreshedVersion="7" background="1" saveData="1">
    <dbPr connection="Provider=Microsoft.Mashup.OleDb.1;Data Source=$Workbook$;Location=курсы;Extended Properties=&quot;&quot;" command="SELECT * FROM [курс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<sst xmlns="http://schemas.openxmlformats.org/spreadsheetml/2006/main" count="50" uniqueCount="29">
  <si>
    <t>USD</t>
  </si>
  <si>
    <t>EURO</t>
  </si>
  <si>
    <t xml:space="preserve">НБУ на </t>
  </si>
  <si>
    <t>продаж</t>
  </si>
  <si>
    <t>Міжбанк закриття</t>
  </si>
  <si>
    <t>покупка</t>
  </si>
  <si>
    <t>Середній курс в банках</t>
  </si>
  <si>
    <t>Внутрішній курс Дальнобой</t>
  </si>
  <si>
    <t>˄˅</t>
  </si>
  <si>
    <t>Мукачево Евро</t>
  </si>
  <si>
    <t>Мукачево EUR</t>
  </si>
  <si>
    <t>Межбанк USD</t>
  </si>
  <si>
    <t>Межбанк EUR</t>
  </si>
  <si>
    <t>НБУ USD</t>
  </si>
  <si>
    <t>НБУ EUR</t>
  </si>
  <si>
    <t>Банки USD</t>
  </si>
  <si>
    <t>Банки EUR</t>
  </si>
  <si>
    <t>купівля</t>
  </si>
  <si>
    <t>Name.2.1</t>
  </si>
  <si>
    <t>Extension</t>
  </si>
  <si>
    <t>Date accessed</t>
  </si>
  <si>
    <t>Date modified</t>
  </si>
  <si>
    <t>Date created</t>
  </si>
  <si>
    <t>Folder Path</t>
  </si>
  <si>
    <t>.xlsx</t>
  </si>
  <si>
    <t>D:\DALNOBOY\exchange_rates\курсы валют\Февраль\</t>
  </si>
  <si>
    <t>EUR</t>
  </si>
  <si>
    <t>cross</t>
  </si>
  <si>
    <t>Дальнобой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</si>
</sst>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0.0"/>
    <numFmt numFmtId="166" formatCode="[$-F400]h:mm:ss\ AM/PM"/>
    <numFmt numFmtId="167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Helvetica"/>
      <family val="2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2" fontId="2" fillId="0" borderId="0" xfId="0" applyNumberFormat="1" applyFont="1"/>
    <xf numFmtId="0" fontId="0" fillId="0" borderId="2" xfId="0" applyBorder="1"/>
    <xf numFmtId="2" fontId="3" fillId="0" borderId="0" xfId="0" applyNumberFormat="1" applyFont="1"/>
    <xf numFmtId="164" fontId="0" fillId="0" borderId="0" xfId="0" applyNumberFormat="1"/>
    <xf numFmtId="2" fontId="0" fillId="0" borderId="1" xfId="0" applyNumberFormat="1" applyBorder="1"/>
    <xf numFmtId="165" fontId="0" fillId="0" borderId="1" xfId="0" applyNumberFormat="1" applyBorder="1"/>
    <xf numFmtId="0" fontId="5" fillId="0" borderId="1" xfId="0" applyFont="1" applyBorder="1"/>
    <xf numFmtId="2" fontId="5" fillId="0" borderId="1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5" fillId="0" borderId="1" xfId="0" applyNumberFormat="1" applyFont="1" applyBorder="1"/>
    <xf numFmtId="2" fontId="4" fillId="0" borderId="1" xfId="0" applyNumberFormat="1" applyFont="1" applyBorder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/>
    <xf numFmtId="2" fontId="1" fillId="0" borderId="1" xfId="0" applyNumberFormat="1" applyFont="1" applyBorder="1"/>
    <xf numFmtId="2" fontId="0" fillId="0" borderId="2" xfId="0" applyNumberFormat="1" applyBorder="1"/>
    <xf numFmtId="2" fontId="1" fillId="0" borderId="2" xfId="0" applyNumberFormat="1" applyFont="1" applyBorder="1"/>
    <xf numFmtId="165" fontId="2" fillId="0" borderId="0" xfId="0" applyNumberFormat="1" applyFont="1"/>
    <xf numFmtId="165" fontId="1" fillId="0" borderId="1" xfId="0" applyNumberFormat="1" applyFont="1" applyBorder="1"/>
    <xf numFmtId="2" fontId="0" fillId="0" borderId="2" xfId="1" applyNumberFormat="1" applyFont="1" applyBorder="1"/>
    <xf numFmtId="166" fontId="0" fillId="0" borderId="0" xfId="0" applyNumberFormat="1"/>
    <xf numFmtId="0" fontId="0" fillId="0" borderId="0" xfId="0" applyNumberFormat="1"/>
    <xf numFmtId="22" fontId="0" fillId="0" borderId="0" xfId="0" applyNumberFormat="1"/>
    <xf numFmtId="165" fontId="0" fillId="0" borderId="2" xfId="0" applyNumberFormat="1" applyBorder="1"/>
    <xf numFmtId="165" fontId="0" fillId="2" borderId="1" xfId="0" applyNumberFormat="1" applyFill="1" applyBorder="1"/>
    <xf numFmtId="165" fontId="0" fillId="3" borderId="2" xfId="0" applyNumberFormat="1" applyFill="1" applyBorder="1"/>
    <xf numFmtId="167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7" fontId="0" fillId="0" borderId="0" xfId="0" applyNumberFormat="1"/>
  </cellXfs>
  <cellStyles count="2">
    <cellStyle name="Comma" xfId="1" builtinId="3"/>
    <cellStyle name="Normal" xfId="0" builtinId="0"/>
  </cellStyles>
  <dxfs count="20"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19" formatCode="dd/mm/yyyy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167" formatCode="0.0000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4F3568-7580-4036-A8EC-62EC7579B714}" autoFormatId="16" applyNumberFormats="0" applyBorderFormats="0" applyFontFormats="0" applyPatternFormats="0" applyAlignmentFormats="0" applyWidthHeightFormats="0">
  <queryTableRefresh nextId="8">
    <queryTableFields count="7">
      <queryTableField id="1" name="Мукачево EUR" tableColumnId="1"/>
      <queryTableField id="2" name="Межбанк USD" tableColumnId="2"/>
      <queryTableField id="3" name="Межбанк EUR" tableColumnId="3"/>
      <queryTableField id="4" name="НБУ USD" tableColumnId="4"/>
      <queryTableField id="5" name="НБУ EUR" tableColumnId="5"/>
      <queryTableField id="6" name="Банки USD" tableColumnId="6"/>
      <queryTableField id="7" name="Банки EU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AC837-D802-41CB-A36C-34FAA74F69ED}" autoFormatId="16" applyNumberFormats="0" applyBorderFormats="0" applyFontFormats="0" applyPatternFormats="0" applyAlignmentFormats="0" applyWidthHeightFormats="0">
  <queryTableRefresh nextId="7">
    <queryTableFields count="6">
      <queryTableField id="1" name="Name.2.1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EC4EA-B7DC-455B-834E-FEC216DB0195}" name="курсы" displayName="курсы" ref="B1:H3" tableType="queryTable" totalsRowShown="0" headerRowDxfId="19" dataDxfId="18">
  <autoFilter ref="B1:H3" xr:uid="{B05EC4EA-B7DC-455B-834E-FEC216DB0195}"/>
  <tableColumns count="7">
    <tableColumn id="1" xr3:uid="{EEF767FB-D8A7-4292-9242-FF5A96990D41}" uniqueName="1" name="Мукачево EUR" queryTableFieldId="1" dataDxfId="12"/>
    <tableColumn id="2" xr3:uid="{AB16A0E9-BE26-4613-8EF2-43B85B000E52}" uniqueName="2" name="Межбанк USD" queryTableFieldId="2" dataDxfId="11"/>
    <tableColumn id="3" xr3:uid="{261B9DA4-1CF8-496A-BD08-E72849D349F7}" uniqueName="3" name="Межбанк EUR" queryTableFieldId="3" dataDxfId="10"/>
    <tableColumn id="4" xr3:uid="{92657C7E-F3CD-4BD9-832C-3FD308E43008}" uniqueName="4" name="НБУ USD" queryTableFieldId="4" dataDxfId="9"/>
    <tableColumn id="5" xr3:uid="{1A961341-44E3-46EB-8BFA-6593C73C26E5}" uniqueName="5" name="НБУ EUR" queryTableFieldId="5" dataDxfId="8"/>
    <tableColumn id="6" xr3:uid="{9D8E1ECF-4E48-43E3-8864-736197DEBB4C}" uniqueName="6" name="Банки USD" queryTableFieldId="6" dataDxfId="7"/>
    <tableColumn id="7" xr3:uid="{993B824C-F2AB-445E-B62D-FBA868FF1ABF}" uniqueName="7" name="Банки EUR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CD126-EFDE-4E69-9B0F-CC388426CBEC}" name="Table3" displayName="Table3" ref="B12:D13" totalsRowShown="0" headerRowDxfId="17" dataDxfId="16">
  <autoFilter ref="B12:D13" xr:uid="{7DBCD126-EFDE-4E69-9B0F-CC388426CBEC}"/>
  <tableColumns count="3">
    <tableColumn id="1" xr3:uid="{4514D3E1-9BC6-4E6A-83BE-0FEB28794F5F}" name="USD" dataDxfId="15">
      <calculatedColumnFormula>MROUND(C3+C3*0.015,0.05)</calculatedColumnFormula>
    </tableColumn>
    <tableColumn id="2" xr3:uid="{D3102CB5-AE2B-4028-A415-2D412C9C2B48}" name="EUR" dataDxfId="14">
      <calculatedColumnFormula>Table3[[#This Row],[USD]]*Table3[[#This Row],[cross]]</calculatedColumnFormula>
    </tableColumn>
    <tableColumn id="3" xr3:uid="{5A2B2919-C2F3-41DC-8F55-66F27000DA2D}" name="cross" dataDxfId="13">
      <calculatedColumnFormula>D3/C3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0C2C06-C836-42F1-816E-DF39AC326DB3}" name="вчера" displayName="вчера" ref="A1:F3" tableType="queryTable" totalsRowShown="0">
  <autoFilter ref="A1:F3" xr:uid="{9D0C2C06-C836-42F1-816E-DF39AC326DB3}"/>
  <tableColumns count="6">
    <tableColumn id="1" xr3:uid="{B972CE77-4532-4C94-9BC1-00DE40D6EF4E}" uniqueName="1" name="Name.2.1" queryTableFieldId="1" dataDxfId="5"/>
    <tableColumn id="2" xr3:uid="{FD64F13A-8EB8-4FC3-9118-73560BE13D6B}" uniqueName="2" name="Extension" queryTableFieldId="2" dataDxfId="4"/>
    <tableColumn id="3" xr3:uid="{4D334EC1-E130-4413-A2B0-97022F716D14}" uniqueName="3" name="Date accessed" queryTableFieldId="3" dataDxfId="3"/>
    <tableColumn id="4" xr3:uid="{00838999-6F71-4D66-82EF-16169574119E}" uniqueName="4" name="Date modified" queryTableFieldId="4" dataDxfId="2"/>
    <tableColumn id="5" xr3:uid="{56C387E6-C67F-4A46-A6E0-61CF4D5C387C}" uniqueName="5" name="Date created" queryTableFieldId="5" dataDxfId="1"/>
    <tableColumn id="6" xr3:uid="{4B5FE197-8E6F-49A9-B8A8-4C5FC09ED0F4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31B4-2126-4A64-BDBF-BABA70686927}">
  <dimension ref="A1:J13"/>
  <sheetViews>
    <sheetView workbookViewId="0">
      <selection activeCell="B17" sqref="B17"/>
    </sheetView>
  </sheetViews>
  <sheetFormatPr defaultRowHeight="15" x14ac:dyDescent="0.25"/>
  <cols>
    <col min="1" max="1" width="18.140625" customWidth="1"/>
    <col min="2" max="2" width="16.5703125" style="18" bestFit="1" customWidth="1"/>
    <col min="3" max="3" width="16.42578125" style="18" bestFit="1" customWidth="1"/>
    <col min="4" max="4" width="16.28515625" style="18" bestFit="1" customWidth="1"/>
    <col min="5" max="5" width="11" style="18" bestFit="1" customWidth="1"/>
    <col min="6" max="6" width="10.85546875" style="18" bestFit="1" customWidth="1"/>
    <col min="7" max="7" width="12.85546875" style="18" bestFit="1" customWidth="1"/>
    <col min="8" max="8" width="12.7109375" style="18" bestFit="1" customWidth="1"/>
    <col min="10" max="10" width="10.140625" bestFit="1" customWidth="1"/>
  </cols>
  <sheetData>
    <row r="1" spans="1:10" x14ac:dyDescent="0.25"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</row>
    <row r="2" spans="1:10" x14ac:dyDescent="0.25">
      <c r="A2" t="s">
        <v>17</v>
      </c>
      <c r="B2" s="19">
        <v>41.1</v>
      </c>
      <c r="C2" s="19">
        <v>38.58</v>
      </c>
      <c r="D2" s="19">
        <v>41.78</v>
      </c>
      <c r="E2" s="19">
        <v>38.4756</v>
      </c>
      <c r="F2" s="19">
        <v>41.542099999999998</v>
      </c>
      <c r="G2" s="19">
        <v>38.15</v>
      </c>
      <c r="H2" s="19">
        <v>41.1</v>
      </c>
      <c r="J2" s="20">
        <f ca="1">TODAY()</f>
        <v>45342</v>
      </c>
    </row>
    <row r="3" spans="1:10" x14ac:dyDescent="0.25">
      <c r="A3" t="s">
        <v>3</v>
      </c>
      <c r="B3" s="19">
        <v>41.8</v>
      </c>
      <c r="C3" s="19">
        <v>38.61</v>
      </c>
      <c r="D3" s="19">
        <v>41.8</v>
      </c>
      <c r="E3" s="19"/>
      <c r="F3" s="19"/>
      <c r="G3" s="19">
        <v>38.65</v>
      </c>
      <c r="H3" s="19">
        <v>41.8</v>
      </c>
    </row>
    <row r="12" spans="1:10" x14ac:dyDescent="0.25">
      <c r="A12" t="s">
        <v>28</v>
      </c>
      <c r="B12" s="18" t="s">
        <v>0</v>
      </c>
      <c r="C12" s="18" t="s">
        <v>26</v>
      </c>
      <c r="D12" s="18" t="s">
        <v>27</v>
      </c>
    </row>
    <row r="13" spans="1:10" x14ac:dyDescent="0.25">
      <c r="B13" s="34">
        <f t="shared" ref="B13" si="0">MROUND(C3+C3*0.015,0.05)</f>
        <v>39.200000000000003</v>
      </c>
      <c r="C13" s="34">
        <f>Table3[[#This Row],[USD]]*Table3[[#This Row],[cross]]</f>
        <v>42.438746438746435</v>
      </c>
      <c r="D13" s="33">
        <f t="shared" ref="D13" si="1">D3/C3</f>
        <v>1.0826210826210825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79C5-5E7F-448F-94AC-7179A67CA29C}">
  <dimension ref="A1:F3"/>
  <sheetViews>
    <sheetView workbookViewId="0">
      <selection activeCell="D6" sqref="D6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.28515625" bestFit="1" customWidth="1"/>
    <col min="6" max="6" width="51.570312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20">
        <v>45343</v>
      </c>
      <c r="B2" s="28" t="s">
        <v>24</v>
      </c>
      <c r="C2" s="29">
        <v>45342.746025671295</v>
      </c>
      <c r="D2" s="29">
        <v>45342.746025671295</v>
      </c>
      <c r="E2" s="29">
        <v>45342.746025671295</v>
      </c>
      <c r="F2" s="28" t="s">
        <v>25</v>
      </c>
    </row>
    <row r="3" spans="1:6" x14ac:dyDescent="0.25">
      <c r="A3" s="20">
        <v>45343</v>
      </c>
      <c r="B3" s="28" t="s">
        <v>24</v>
      </c>
      <c r="C3" s="29">
        <v>45342.746026134257</v>
      </c>
      <c r="D3" s="29">
        <v>45342.746025891203</v>
      </c>
      <c r="E3" s="29">
        <v>45342.746025682871</v>
      </c>
      <c r="F3" s="28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8"/>
  <sheetViews>
    <sheetView tabSelected="1" workbookViewId="0">
      <selection activeCell="L25" sqref="L25"/>
    </sheetView>
  </sheetViews>
  <sheetFormatPr defaultRowHeight="15" x14ac:dyDescent="0.25"/>
  <cols>
    <col min="3" max="3" width="10.140625" bestFit="1" customWidth="1"/>
    <col min="4" max="4" width="12.28515625" customWidth="1"/>
    <col min="5" max="5" width="11.7109375" customWidth="1"/>
    <col min="6" max="6" width="13.7109375" customWidth="1"/>
    <col min="7" max="7" width="10.85546875" customWidth="1"/>
    <col min="10" max="10" width="14.28515625" customWidth="1"/>
    <col min="13" max="13" width="15.85546875" bestFit="1" customWidth="1"/>
  </cols>
  <sheetData>
    <row r="3" spans="3:13" ht="23.25" x14ac:dyDescent="0.25">
      <c r="C3" s="12">
        <v>45342</v>
      </c>
      <c r="D3" s="13" t="s">
        <v>0</v>
      </c>
      <c r="E3" s="14" t="s">
        <v>8</v>
      </c>
      <c r="F3" s="15" t="s">
        <v>1</v>
      </c>
      <c r="G3" s="14" t="s">
        <v>8</v>
      </c>
      <c r="J3" t="s">
        <v>9</v>
      </c>
      <c r="M3" s="27">
        <f ca="1">NOW()</f>
        <v>45342.746771990744</v>
      </c>
    </row>
    <row r="4" spans="3:13" x14ac:dyDescent="0.25">
      <c r="C4" s="1"/>
      <c r="D4" s="2" t="s">
        <v>2</v>
      </c>
      <c r="E4" s="3">
        <v>45342</v>
      </c>
      <c r="F4" s="5"/>
      <c r="G4" s="1"/>
      <c r="J4">
        <f>курсы!B3</f>
        <v>41.8</v>
      </c>
    </row>
    <row r="5" spans="3:13" x14ac:dyDescent="0.25">
      <c r="C5" s="2" t="s">
        <v>3</v>
      </c>
      <c r="D5" s="6">
        <v>38.284700000000001</v>
      </c>
      <c r="E5" s="4">
        <v>0.31280000000000285</v>
      </c>
      <c r="F5" s="6">
        <v>41.240299999999998</v>
      </c>
      <c r="G5" s="10">
        <v>0.34839999999999804</v>
      </c>
    </row>
    <row r="6" spans="3:13" x14ac:dyDescent="0.25">
      <c r="C6" s="2"/>
      <c r="D6" s="21" t="s">
        <v>4</v>
      </c>
      <c r="E6" s="21"/>
      <c r="F6" s="12">
        <v>45342</v>
      </c>
      <c r="G6" s="1"/>
    </row>
    <row r="7" spans="3:13" x14ac:dyDescent="0.25">
      <c r="C7" s="2" t="s">
        <v>5</v>
      </c>
      <c r="D7" s="8">
        <v>38.270000000000003</v>
      </c>
      <c r="E7" s="11">
        <v>0.14000000000000057</v>
      </c>
      <c r="F7" s="17">
        <v>41.21</v>
      </c>
      <c r="G7" s="10">
        <v>0.21000000000000085</v>
      </c>
    </row>
    <row r="8" spans="3:13" x14ac:dyDescent="0.25">
      <c r="C8" s="2" t="s">
        <v>3</v>
      </c>
      <c r="D8" s="8">
        <v>38.29</v>
      </c>
      <c r="E8" s="11">
        <v>8.9999999999996305E-2</v>
      </c>
      <c r="F8" s="17">
        <v>41.22</v>
      </c>
      <c r="G8" s="10">
        <v>0.14999999999999858</v>
      </c>
      <c r="H8" s="7">
        <f>F8/D8</f>
        <v>1.0765212849307912</v>
      </c>
    </row>
    <row r="9" spans="3:13" x14ac:dyDescent="0.25">
      <c r="C9" s="2"/>
      <c r="D9" s="21" t="s">
        <v>6</v>
      </c>
      <c r="E9" s="21"/>
      <c r="F9" s="12">
        <v>45342</v>
      </c>
      <c r="G9" s="1"/>
    </row>
    <row r="10" spans="3:13" x14ac:dyDescent="0.25">
      <c r="C10" s="2" t="s">
        <v>5</v>
      </c>
      <c r="D10" s="8">
        <v>38</v>
      </c>
      <c r="E10" s="11">
        <v>0.20000000000000284</v>
      </c>
      <c r="F10" s="22">
        <v>41</v>
      </c>
      <c r="G10" s="10">
        <v>0.29999999999999716</v>
      </c>
    </row>
    <row r="11" spans="3:13" x14ac:dyDescent="0.25">
      <c r="C11" s="2" t="s">
        <v>3</v>
      </c>
      <c r="D11" s="8">
        <v>38.450000000000003</v>
      </c>
      <c r="E11" s="11">
        <v>5.0000000000004263E-2</v>
      </c>
      <c r="F11" s="22">
        <v>41.6</v>
      </c>
      <c r="G11" s="10">
        <v>5.0000000000004263E-2</v>
      </c>
    </row>
    <row r="12" spans="3:13" x14ac:dyDescent="0.25">
      <c r="C12" s="2"/>
      <c r="D12" s="21" t="s">
        <v>7</v>
      </c>
      <c r="E12" s="21"/>
      <c r="F12" s="23"/>
      <c r="G12" s="1"/>
    </row>
    <row r="13" spans="3:13" x14ac:dyDescent="0.25">
      <c r="C13" s="12">
        <v>45341</v>
      </c>
      <c r="D13" s="8">
        <v>38.5</v>
      </c>
      <c r="E13" s="11">
        <v>0</v>
      </c>
      <c r="F13" s="26">
        <v>41.4</v>
      </c>
      <c r="G13" s="10">
        <v>0</v>
      </c>
    </row>
    <row r="14" spans="3:13" x14ac:dyDescent="0.25">
      <c r="C14" s="12">
        <v>45342</v>
      </c>
      <c r="D14" s="9">
        <v>38.700000000000003</v>
      </c>
      <c r="E14" s="11">
        <v>0.20000000000000284</v>
      </c>
      <c r="F14" s="30">
        <v>41.7</v>
      </c>
      <c r="G14" s="11">
        <v>0.30000000000000426</v>
      </c>
    </row>
    <row r="17" spans="3:8" ht="23.25" x14ac:dyDescent="0.25">
      <c r="C17" s="12">
        <f ca="1">TODAY()</f>
        <v>45342</v>
      </c>
      <c r="D17" s="13" t="s">
        <v>0</v>
      </c>
      <c r="E17" s="14" t="s">
        <v>8</v>
      </c>
      <c r="F17" s="15" t="s">
        <v>1</v>
      </c>
      <c r="G17" s="14" t="s">
        <v>8</v>
      </c>
    </row>
    <row r="18" spans="3:8" x14ac:dyDescent="0.25">
      <c r="C18" s="1"/>
      <c r="D18" s="2" t="s">
        <v>2</v>
      </c>
      <c r="E18" s="12">
        <f ca="1">курсы!J2</f>
        <v>45342</v>
      </c>
      <c r="F18" s="5"/>
      <c r="G18" s="1"/>
    </row>
    <row r="19" spans="3:8" x14ac:dyDescent="0.25">
      <c r="C19" s="2" t="s">
        <v>3</v>
      </c>
      <c r="D19" s="8">
        <f>курсы!E2</f>
        <v>38.4756</v>
      </c>
      <c r="E19" s="24">
        <f>D19-D5</f>
        <v>0.19089999999999918</v>
      </c>
      <c r="F19" s="8">
        <f>курсы!F2</f>
        <v>41.542099999999998</v>
      </c>
      <c r="G19" s="16">
        <f>F19-F5</f>
        <v>0.30180000000000007</v>
      </c>
    </row>
    <row r="20" spans="3:8" x14ac:dyDescent="0.25">
      <c r="C20" s="2"/>
      <c r="D20" s="21" t="s">
        <v>4</v>
      </c>
      <c r="E20" s="25"/>
      <c r="F20" s="12">
        <f ca="1">курсы!J2</f>
        <v>45342</v>
      </c>
      <c r="G20" s="9"/>
    </row>
    <row r="21" spans="3:8" x14ac:dyDescent="0.25">
      <c r="C21" s="2" t="s">
        <v>5</v>
      </c>
      <c r="D21" s="8">
        <f>курсы!C2</f>
        <v>38.58</v>
      </c>
      <c r="E21" s="16">
        <f>D21-D7</f>
        <v>0.30999999999999517</v>
      </c>
      <c r="F21" s="17">
        <f>курсы!D2</f>
        <v>41.78</v>
      </c>
      <c r="G21" s="16">
        <f>F21-F7</f>
        <v>0.57000000000000028</v>
      </c>
    </row>
    <row r="22" spans="3:8" x14ac:dyDescent="0.25">
      <c r="C22" s="2" t="s">
        <v>3</v>
      </c>
      <c r="D22" s="17">
        <f>курсы!C3</f>
        <v>38.61</v>
      </c>
      <c r="E22" s="16">
        <f>D22-D8</f>
        <v>0.32000000000000028</v>
      </c>
      <c r="F22" s="17">
        <f>курсы!D3</f>
        <v>41.8</v>
      </c>
      <c r="G22" s="16">
        <f>F22-F8</f>
        <v>0.57999999999999829</v>
      </c>
      <c r="H22">
        <f>F22/D22</f>
        <v>1.0826210826210825</v>
      </c>
    </row>
    <row r="23" spans="3:8" x14ac:dyDescent="0.25">
      <c r="C23" s="2"/>
      <c r="D23" s="21" t="s">
        <v>6</v>
      </c>
      <c r="E23" s="25"/>
      <c r="F23" s="12">
        <f ca="1">курсы!J2</f>
        <v>45342</v>
      </c>
      <c r="G23" s="9"/>
    </row>
    <row r="24" spans="3:8" x14ac:dyDescent="0.25">
      <c r="C24" s="2" t="s">
        <v>5</v>
      </c>
      <c r="D24" s="8">
        <f>курсы!G2</f>
        <v>38.15</v>
      </c>
      <c r="E24" s="16">
        <f>D24-D10</f>
        <v>0.14999999999999858</v>
      </c>
      <c r="F24" s="22">
        <f>курсы!H2</f>
        <v>41.1</v>
      </c>
      <c r="G24" s="16">
        <f>F24-F10</f>
        <v>0.10000000000000142</v>
      </c>
    </row>
    <row r="25" spans="3:8" x14ac:dyDescent="0.25">
      <c r="C25" s="2" t="s">
        <v>3</v>
      </c>
      <c r="D25" s="8">
        <f>курсы!G3</f>
        <v>38.65</v>
      </c>
      <c r="E25" s="16">
        <f>D25-D11</f>
        <v>0.19999999999999574</v>
      </c>
      <c r="F25" s="22">
        <f>курсы!H3</f>
        <v>41.8</v>
      </c>
      <c r="G25" s="16">
        <f>F25-F11</f>
        <v>0.19999999999999574</v>
      </c>
    </row>
    <row r="26" spans="3:8" x14ac:dyDescent="0.25">
      <c r="C26" s="2"/>
      <c r="D26" s="21" t="s">
        <v>7</v>
      </c>
      <c r="E26" s="25"/>
      <c r="F26" s="23"/>
      <c r="G26" s="9"/>
    </row>
    <row r="27" spans="3:8" x14ac:dyDescent="0.25">
      <c r="C27" s="12">
        <f>C14</f>
        <v>45342</v>
      </c>
      <c r="D27" s="9">
        <f>D14</f>
        <v>38.700000000000003</v>
      </c>
      <c r="E27" s="16">
        <v>0</v>
      </c>
      <c r="F27" s="30">
        <f>F14</f>
        <v>41.7</v>
      </c>
      <c r="G27" s="16">
        <v>0</v>
      </c>
    </row>
    <row r="28" spans="3:8" x14ac:dyDescent="0.25">
      <c r="C28" s="12">
        <f ca="1">IF(HOUR(M3) &gt; 16,TODAY()+1,TODAY())</f>
        <v>45343</v>
      </c>
      <c r="D28" s="31">
        <v>39</v>
      </c>
      <c r="E28" s="16">
        <f>D28-D27</f>
        <v>0.29999999999999716</v>
      </c>
      <c r="F28" s="32">
        <v>42</v>
      </c>
      <c r="G28" s="16">
        <f>F28-F27</f>
        <v>0.29999999999999716</v>
      </c>
      <c r="H28" s="35" cm="1">
        <f t="array" ref="H28">Table3[cross]</f>
        <v>1.0826210826210825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86FB2-3691-4504-8454-7E1C43FA1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курсы</vt:lpstr>
      <vt:lpstr>exchange_rates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2024-02-20T15:56:22Z</dcterms:modified>
</cp:coreProperties>
</file>