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FF757D8-517D-4DE5-B9FA-322123E4A992}" xr6:coauthVersionLast="47" xr6:coauthVersionMax="47" xr10:uidLastSave="{00000000-0000-0000-0000-000000000000}"/>
  <bookViews>
    <workbookView xWindow="3465" yWindow="3465" windowWidth="21600" windowHeight="11385" firstSheet="1" activeTab="1" xr2:uid="{00000000-000D-0000-FFFF-FFFF00000000}"/>
  </bookViews>
  <sheets>
    <sheet name="курсы" sheetId="2" r:id="rId1"/>
    <sheet name="Лист1" sheetId="1" r:id="rId2"/>
  </sheets>
  <definedNames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<sst xmlns="http://schemas.openxmlformats.org/spreadsheetml/2006/main" count="40" uniqueCount="21">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</sst>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  <xf numFmtId="0" fontId="0" fillId="0" borderId="0" xfId="0" applyFill="1"/>
  </cellXfs>
  <cellStyles count="2">
    <cellStyle name="Comma" xfId="1" builtinId="3"/>
    <cellStyle name="Normal" xfId="0" builtinId="0"/>
  </cellStyles>
  <dxfs count="14"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3" dataDxfId="12">
  <autoFilter ref="B1:H3" xr:uid="{B05EC4EA-B7DC-455B-834E-FEC216DB0195}"/>
  <tableColumns count="7">
    <tableColumn id="1" xr3:uid="{EEF767FB-D8A7-4292-9242-FF5A96990D41}" uniqueName="1" name="Мукачево EUR" queryTableFieldId="1" dataDxfId="11"/>
    <tableColumn id="2" xr3:uid="{AB16A0E9-BE26-4613-8EF2-43B85B000E52}" uniqueName="2" name="Межбанк USD" queryTableFieldId="2" dataDxfId="10"/>
    <tableColumn id="3" xr3:uid="{261B9DA4-1CF8-496A-BD08-E72849D349F7}" uniqueName="3" name="Межбанк EUR" queryTableFieldId="3" dataDxfId="9"/>
    <tableColumn id="4" xr3:uid="{92657C7E-F3CD-4BD9-832C-3FD308E43008}" uniqueName="4" name="НБУ USD" queryTableFieldId="4" dataDxfId="8"/>
    <tableColumn id="5" xr3:uid="{1A961341-44E3-46EB-8BFA-6593C73C26E5}" uniqueName="5" name="НБУ EUR" queryTableFieldId="5" dataDxfId="7"/>
    <tableColumn id="6" xr3:uid="{9D8E1ECF-4E48-43E3-8864-736197DEBB4C}" uniqueName="6" name="Банки USD" queryTableFieldId="6" dataDxfId="6"/>
    <tableColumn id="7" xr3:uid="{993B824C-F2AB-445E-B62D-FBA868FF1ABF}" uniqueName="7" name="Банки EUR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4" dataDxfId="3">
  <autoFilter ref="B12:D13" xr:uid="{7DBCD126-EFDE-4E69-9B0F-CC388426CBEC}"/>
  <tableColumns count="3">
    <tableColumn id="1" xr3:uid="{4514D3E1-9BC6-4E6A-83BE-0FEB28794F5F}" name="USD" dataDxfId="2">
      <calculatedColumnFormula>MROUND(C3+C3*0.015,0.05)</calculatedColumnFormula>
    </tableColumn>
    <tableColumn id="2" xr3:uid="{D3102CB5-AE2B-4028-A415-2D412C9C2B48}" name="EUR" dataDxfId="1">
      <calculatedColumnFormula>Table3[[#This Row],[USD]]*Table3[[#This Row],[cross]]</calculatedColumnFormula>
    </tableColumn>
    <tableColumn id="3" xr3:uid="{5A2B2919-C2F3-41DC-8F55-66F27000DA2D}" name="cross" dataDxfId="0">
      <calculatedColumnFormula>D3/C3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sheetPr>
    <tabColor rgb="FFFF0000"/>
  </sheetPr>
  <dimension ref="A1:J13"/>
  <sheetViews>
    <sheetView workbookViewId="0">
      <selection activeCell="C29" sqref="C2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42.28</v>
      </c>
      <c r="C2" s="19">
        <v>39.14</v>
      </c>
      <c r="D2" s="19">
        <v>42.52</v>
      </c>
      <c r="E2" s="19">
        <v>39.133800000000001</v>
      </c>
      <c r="F2" s="19">
        <v>42.464100000000002</v>
      </c>
      <c r="G2" s="19">
        <v>38.799999999999997</v>
      </c>
      <c r="H2" s="19">
        <v>42.25</v>
      </c>
      <c r="J2" s="20">
        <f ca="1">TODAY()</f>
        <v>45372</v>
      </c>
    </row>
    <row r="3" spans="1:10" x14ac:dyDescent="0.25">
      <c r="A3" t="s">
        <v>3</v>
      </c>
      <c r="B3" s="19">
        <v>42.85</v>
      </c>
      <c r="C3" s="19">
        <v>39.159999999999997</v>
      </c>
      <c r="D3" s="19">
        <v>42.53</v>
      </c>
      <c r="E3" s="19"/>
      <c r="F3" s="19"/>
      <c r="G3" s="19">
        <v>39.28</v>
      </c>
      <c r="H3" s="19">
        <v>42.85</v>
      </c>
    </row>
    <row r="12" spans="1:10" x14ac:dyDescent="0.25">
      <c r="A12" t="s">
        <v>20</v>
      </c>
      <c r="B12" s="18" t="s">
        <v>0</v>
      </c>
      <c r="C12" s="18" t="s">
        <v>18</v>
      </c>
      <c r="D12" s="18" t="s">
        <v>19</v>
      </c>
    </row>
    <row r="13" spans="1:10" x14ac:dyDescent="0.25">
      <c r="B13" s="32">
        <f t="shared" ref="B13" si="0">MROUND(C3+C3*0.015,0.05)</f>
        <v>39.75</v>
      </c>
      <c r="C13" s="32">
        <f>Table3[[#This Row],[USD]]*Table3[[#This Row],[cross]]</f>
        <v>43.170773748723185</v>
      </c>
      <c r="D13" s="31">
        <f t="shared" ref="D13" si="1">D3/C3</f>
        <v>1.0860572012257406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3:M28"/>
  <sheetViews>
    <sheetView tabSelected="1" zoomScale="115" zoomScaleNormal="115" workbookViewId="0">
      <selection activeCell="L22" sqref="L22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45371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45372.510464120372</v>
      </c>
    </row>
    <row r="4" spans="3:13" x14ac:dyDescent="0.25">
      <c r="C4" s="1"/>
      <c r="D4" s="2" t="s">
        <v>2</v>
      </c>
      <c r="E4" s="3">
        <v>45371</v>
      </c>
      <c r="F4" s="5"/>
      <c r="G4" s="1"/>
      <c r="J4">
        <f>курсы!B3</f>
        <v>42.85</v>
      </c>
    </row>
    <row r="5" spans="3:13" x14ac:dyDescent="0.25">
      <c r="C5" s="2" t="s">
        <v>3</v>
      </c>
      <c r="D5" s="6">
        <v>38.974400000000003</v>
      </c>
      <c r="E5" s="4">
        <v>0.1746000000000052</v>
      </c>
      <c r="F5" s="6">
        <v>42.447000000000003</v>
      </c>
      <c r="G5" s="10">
        <v>0.20180000000000575</v>
      </c>
    </row>
    <row r="6" spans="3:13" x14ac:dyDescent="0.25">
      <c r="C6" s="2"/>
      <c r="D6" s="21" t="s">
        <v>4</v>
      </c>
      <c r="E6" s="21"/>
      <c r="F6" s="12">
        <v>45370</v>
      </c>
      <c r="G6" s="1"/>
    </row>
    <row r="7" spans="3:13" x14ac:dyDescent="0.25">
      <c r="C7" s="2" t="s">
        <v>5</v>
      </c>
      <c r="D7" s="8">
        <v>38.979999999999997</v>
      </c>
      <c r="E7" s="11">
        <v>0.18999999999999773</v>
      </c>
      <c r="F7" s="17">
        <v>42.43</v>
      </c>
      <c r="G7" s="10">
        <v>0.20000000000000284</v>
      </c>
    </row>
    <row r="8" spans="3:13" x14ac:dyDescent="0.25">
      <c r="C8" s="2" t="s">
        <v>3</v>
      </c>
      <c r="D8" s="8">
        <v>39.020000000000003</v>
      </c>
      <c r="E8" s="11">
        <v>0.21000000000000085</v>
      </c>
      <c r="F8" s="17">
        <v>42.46</v>
      </c>
      <c r="G8" s="10">
        <v>0.21000000000000085</v>
      </c>
      <c r="H8" s="7">
        <f>F8/D8</f>
        <v>1.0881599179907739</v>
      </c>
    </row>
    <row r="9" spans="3:13" x14ac:dyDescent="0.25">
      <c r="C9" s="2"/>
      <c r="D9" s="21" t="s">
        <v>6</v>
      </c>
      <c r="E9" s="21"/>
      <c r="F9" s="12">
        <v>45370</v>
      </c>
      <c r="G9" s="1"/>
    </row>
    <row r="10" spans="3:13" x14ac:dyDescent="0.25">
      <c r="C10" s="2" t="s">
        <v>5</v>
      </c>
      <c r="D10" s="8">
        <v>38.6</v>
      </c>
      <c r="E10" s="11">
        <v>0.10000000000000142</v>
      </c>
      <c r="F10" s="22">
        <v>42.1</v>
      </c>
      <c r="G10" s="10">
        <v>0.10000000000000142</v>
      </c>
    </row>
    <row r="11" spans="3:13" x14ac:dyDescent="0.25">
      <c r="C11" s="2" t="s">
        <v>3</v>
      </c>
      <c r="D11" s="8">
        <v>39.049999999999997</v>
      </c>
      <c r="E11" s="11">
        <v>4.9999999999997158E-2</v>
      </c>
      <c r="F11" s="22">
        <v>42.74</v>
      </c>
      <c r="G11" s="10">
        <v>9.0000000000003411E-2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45369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45371</v>
      </c>
      <c r="D14" s="9">
        <v>39.6</v>
      </c>
      <c r="E14" s="11">
        <v>0</v>
      </c>
      <c r="F14" s="28">
        <v>43</v>
      </c>
      <c r="G14" s="11">
        <v>0</v>
      </c>
    </row>
    <row r="16" spans="3:13" s="34" customFormat="1" x14ac:dyDescent="0.25"/>
    <row r="17" spans="3:8" ht="23.25" x14ac:dyDescent="0.25">
      <c r="C17" s="12">
        <f ca="1">IF(HOUR(M3) &gt; 16,TODAY()+1,TODAY())</f>
        <v>45372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45372</v>
      </c>
      <c r="F18" s="5"/>
      <c r="G18" s="1"/>
    </row>
    <row r="19" spans="3:8" x14ac:dyDescent="0.25">
      <c r="C19" s="2" t="s">
        <v>3</v>
      </c>
      <c r="D19" s="8">
        <f>курсы!E2</f>
        <v>39.133800000000001</v>
      </c>
      <c r="E19" s="24">
        <f>D19-D5</f>
        <v>0.15939999999999799</v>
      </c>
      <c r="F19" s="8">
        <f>курсы!F2</f>
        <v>42.464100000000002</v>
      </c>
      <c r="G19" s="16">
        <f>F19-F5</f>
        <v>1.7099999999999227E-2</v>
      </c>
    </row>
    <row r="20" spans="3:8" x14ac:dyDescent="0.25">
      <c r="C20" s="2"/>
      <c r="D20" s="21" t="s">
        <v>4</v>
      </c>
      <c r="E20" s="25"/>
      <c r="F20" s="12">
        <f ca="1">курсы!J2</f>
        <v>45372</v>
      </c>
      <c r="G20" s="9"/>
    </row>
    <row r="21" spans="3:8" x14ac:dyDescent="0.25">
      <c r="C21" s="2" t="s">
        <v>5</v>
      </c>
      <c r="D21" s="8">
        <f>курсы!C2</f>
        <v>39.14</v>
      </c>
      <c r="E21" s="16">
        <f>D21-D7</f>
        <v>0.16000000000000369</v>
      </c>
      <c r="F21" s="17">
        <f>курсы!D2</f>
        <v>42.52</v>
      </c>
      <c r="G21" s="16">
        <f>F21-F7</f>
        <v>9.0000000000003411E-2</v>
      </c>
    </row>
    <row r="22" spans="3:8" x14ac:dyDescent="0.25">
      <c r="C22" s="2" t="s">
        <v>3</v>
      </c>
      <c r="D22" s="17">
        <f>курсы!C3</f>
        <v>39.159999999999997</v>
      </c>
      <c r="E22" s="16">
        <f>D22-D8</f>
        <v>0.13999999999999346</v>
      </c>
      <c r="F22" s="17">
        <f>курсы!D3</f>
        <v>42.53</v>
      </c>
      <c r="G22" s="16">
        <f>F22-F8</f>
        <v>7.0000000000000284E-2</v>
      </c>
      <c r="H22">
        <f>F22/D22</f>
        <v>1.0860572012257406</v>
      </c>
    </row>
    <row r="23" spans="3:8" x14ac:dyDescent="0.25">
      <c r="C23" s="2"/>
      <c r="D23" s="21" t="s">
        <v>6</v>
      </c>
      <c r="E23" s="25"/>
      <c r="F23" s="12">
        <f ca="1">курсы!J2</f>
        <v>45372</v>
      </c>
      <c r="G23" s="9"/>
    </row>
    <row r="24" spans="3:8" x14ac:dyDescent="0.25">
      <c r="C24" s="2" t="s">
        <v>5</v>
      </c>
      <c r="D24" s="8">
        <f>курсы!G2</f>
        <v>38.799999999999997</v>
      </c>
      <c r="E24" s="16">
        <f>D24-D10</f>
        <v>0.19999999999999574</v>
      </c>
      <c r="F24" s="22">
        <f>курсы!H2</f>
        <v>42.25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39.28</v>
      </c>
      <c r="E25" s="16">
        <f>D25-D11</f>
        <v>0.23000000000000398</v>
      </c>
      <c r="F25" s="22">
        <f>курсы!H3</f>
        <v>42.85</v>
      </c>
      <c r="G25" s="16">
        <f>F25-F11</f>
        <v>0.10999999999999943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45371</v>
      </c>
      <c r="D27" s="9">
        <f>D14</f>
        <v>39.6</v>
      </c>
      <c r="E27" s="16"/>
      <c r="F27" s="28">
        <f>F14</f>
        <v>43</v>
      </c>
      <c r="G27" s="16"/>
    </row>
    <row r="28" spans="3:8" x14ac:dyDescent="0.25">
      <c r="C28" s="12">
        <f ca="1">IF(HOUR(M3) &gt; 16,TODAY()+1,TODAY())</f>
        <v>45372</v>
      </c>
      <c r="D28" s="29">
        <v>39.6</v>
      </c>
      <c r="E28" s="16">
        <f>D28-D27</f>
        <v>0</v>
      </c>
      <c r="F28" s="30">
        <v>43</v>
      </c>
      <c r="G28" s="16">
        <f>F28-F27</f>
        <v>0</v>
      </c>
      <c r="H28" s="33" cm="1">
        <f t="array" ref="H28">Table3[cross]</f>
        <v>1.0860572012257406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курсы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2024-03-21T10:15:05Z</dcterms:modified>
</cp:coreProperties>
</file>