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FABF433-0B02-4A8E-83C5-3BC6615D60D5}" xr6:coauthVersionLast="47" xr6:coauthVersionMax="47" xr10:uidLastSave="{00000000-0000-0000-0000-000000000000}"/>
  <bookViews>
    <workbookView xWindow="-120" yWindow="-120" windowWidth="20730" windowHeight="11160" tabRatio="691" xr2:uid="{00000000-000D-0000-FFFF-FFFF00000000}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COMPROVACION!$B$2:$H$42</definedName>
    <definedName name="_xlnm.Print_Area" localSheetId="15">COMPROVACION2!$B$3:$F$40</definedName>
    <definedName name="_xlnm.Print_Area" localSheetId="0">DIESEL!$A$1:$E$37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MAGNA!$A$1:$F$44</definedName>
    <definedName name="_xlnm.Print_Area" localSheetId="6">NOTAS!$B$1:$F$39</definedName>
    <definedName name="_xlnm.Print_Area" localSheetId="12">PALETAS!$M$2:$R$30</definedName>
    <definedName name="_xlnm.Print_Area" localSheetId="5">'PRECIO VIEJO'!$A$1:$E$35,'PRECIO VIEJO'!$A$38:$E$74,'PRECIO VIEJO'!$A$76:$E$112</definedName>
    <definedName name="_xlnm.Print_Area" localSheetId="3">PREMIUM!$A$1:$F$47</definedName>
    <definedName name="_xlnm.Print_Area" localSheetId="11">TIENDA!$B$1:$I$115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NOTAS!$B$1:$F$39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NOTAS!$B$1:$F$39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NOTAS!$B$1:$F$39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NOTAS!$B$1:$F$39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81029"/>
  <customWorkbookViews>
    <customWorkbookView name="Gasolineria - Vista personalizada" guid="{4DAAABAD-BC5F-44AC-9B3F-907B044CCA5F}" mergeInterval="0" personalView="1" maximized="1" xWindow="-8" yWindow="-8" windowWidth="1296" windowHeight="776" tabRatio="691" activeSheetId="7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ajuar - Vista personalizada" guid="{79F0E626-27F7-4612-9CC9-F0A974973A7D}" mergeInterval="0" personalView="1" maximized="1" xWindow="-8" yWindow="-8" windowWidth="1382" windowHeight="744" tabRatio="691" activeSheetId="1"/>
  </customWorkbookViews>
  <fileRecoveryPr autoRecover="0"/>
</workbook>
</file>

<file path=xl/calcChain.xml><?xml version="1.0" encoding="utf-8"?>
<calcChain xmlns="http://schemas.openxmlformats.org/spreadsheetml/2006/main">
  <c r="L17" i="7" l="1"/>
  <c r="M11" i="7"/>
  <c r="M12" i="7"/>
  <c r="M13" i="7"/>
  <c r="M16" i="7"/>
  <c r="M10" i="7"/>
  <c r="M17" i="7" l="1"/>
  <c r="H28" i="7"/>
  <c r="C27" i="4" l="1"/>
  <c r="E27" i="4"/>
  <c r="E30" i="7" l="1"/>
  <c r="E38" i="7" s="1"/>
  <c r="H32" i="7" s="1"/>
  <c r="K105" i="8" l="1"/>
  <c r="E39" i="5" l="1"/>
  <c r="C103" i="1" l="1"/>
  <c r="E49" i="10" l="1"/>
  <c r="H54" i="8" l="1"/>
  <c r="D54" i="8"/>
  <c r="E54" i="8" s="1"/>
  <c r="H53" i="8"/>
  <c r="D53" i="8"/>
  <c r="E53" i="8" s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L50" i="21" s="1"/>
  <c r="K39" i="21"/>
  <c r="F43" i="21"/>
  <c r="L13" i="21"/>
  <c r="L21" i="21" s="1"/>
  <c r="K14" i="21"/>
  <c r="J9" i="21"/>
  <c r="E41" i="21"/>
  <c r="F16" i="21"/>
  <c r="E19" i="21"/>
  <c r="D8" i="21"/>
  <c r="F61" i="21" l="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E18" i="5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55" i="1" l="1"/>
  <c r="I55" i="1" s="1"/>
  <c r="G23" i="12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I66" i="1" s="1"/>
  <c r="E26" i="13"/>
  <c r="E30" i="13" s="1"/>
  <c r="I67" i="1" l="1"/>
  <c r="G22" i="12"/>
  <c r="G25" i="12" s="1"/>
  <c r="G31" i="12" s="1"/>
  <c r="G38" i="12" s="1"/>
  <c r="D83" i="1"/>
  <c r="E50" i="7" s="1"/>
  <c r="D51" i="8"/>
  <c r="E51" i="8" s="1"/>
  <c r="I32" i="7" l="1"/>
  <c r="H35" i="7" s="1"/>
</calcChain>
</file>

<file path=xl/sharedStrings.xml><?xml version="1.0" encoding="utf-8"?>
<sst xmlns="http://schemas.openxmlformats.org/spreadsheetml/2006/main" count="664" uniqueCount="492">
  <si>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</si>
  <si>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</si>
  <si>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</si>
  <si>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</si>
  <si>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</si>
  <si>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</si>
  <si>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</si>
  <si>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</si>
  <si>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</si>
  <si>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</si>
  <si>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</si>
  <si>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</si>
  <si>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</si>
  <si>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</si>
  <si>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</si>
  <si>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</si>
  <si>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</si>
  <si>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</si>
  <si>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</si>
  <si>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</si>
  <si>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</si>
  <si>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</si>
  <si>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</si>
  <si>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</si>
  <si>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</si>
  <si>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</si>
  <si>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</si>
  <si>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</si>
  <si>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</si>
  <si>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</si>
  <si>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</si>
  <si>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</si>
  <si>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</si>
  <si>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</si>
  <si>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</si>
  <si>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</si>
  <si>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</si>
  <si>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</si>
  <si>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</si>
  <si>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</si>
  <si>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</si>
  <si>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</si>
  <si>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</si>
  <si>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</si>
  <si>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</si>
  <si>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</si>
  <si>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</si>
  <si>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</si>
  <si>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</si>
  <si>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</si>
  <si>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</si>
  <si>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</si>
  <si>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</si>
  <si>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</si>
  <si>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</si>
  <si>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</si>
  <si>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</si>
  <si>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</si>
  <si>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</si>
  <si>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</si>
  <si>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</si>
  <si>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</si>
  <si>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</si>
  <si>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</si>
  <si>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</si>
  <si>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</si>
  <si>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</si>
  <si>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</si>
  <si>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</si>
  <si>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</si>
  <si>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</si>
  <si>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</si>
  <si>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</si>
  <si>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</si>
  <si>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</si>
  <si>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</si>
  <si>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</si>
  <si>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</si>
  <si>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</si>
  <si>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</si>
  <si>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</si>
  <si>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</si>
  <si>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</si>
  <si>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</si>
  <si>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</si>
  <si>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</si>
  <si>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</si>
  <si>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</si>
  <si>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</si>
  <si>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</si>
  <si>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</si>
  <si>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</si>
  <si>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</si>
  <si>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</si>
  <si>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</si>
  <si>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</si>
  <si>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</si>
  <si>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</si>
  <si>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</si>
  <si>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</si>
  <si>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</si>
  <si>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</si>
  <si>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</si>
  <si>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</si>
  <si>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</si>
  <si>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</si>
  <si>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</si>
  <si>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</si>
  <si>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</si>
  <si>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</si>
  <si>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</si>
  <si>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</si>
  <si>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</si>
  <si>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</si>
  <si>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</si>
  <si>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</si>
  <si>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</si>
  <si>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</si>
  <si>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</si>
  <si>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</si>
  <si>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</si>
  <si>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</si>
  <si>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</si>
  <si>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</si>
  <si>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</si>
  <si>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</si>
  <si>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</si>
  <si>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</si>
  <si>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</si>
  <si>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</si>
  <si>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</si>
  <si>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</si>
  <si>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</si>
  <si>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</si>
  <si>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</si>
  <si>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</si>
  <si>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</si>
  <si>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</si>
  <si>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</si>
  <si>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</si>
  <si>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</si>
  <si>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</si>
  <si>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</si>
  <si>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</si>
  <si>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</si>
  <si>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</si>
  <si>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</si>
  <si>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</si>
  <si>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</si>
  <si>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</si>
  <si>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</si>
  <si>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</si>
  <si>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</si>
  <si>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</si>
  <si>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</si>
  <si>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</si>
  <si>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</si>
  <si>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</si>
  <si>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</si>
  <si>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</si>
  <si>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</si>
  <si>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</si>
  <si>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</si>
  <si>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</si>
  <si>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</si>
  <si>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</si>
  <si>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</si>
  <si>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</si>
  <si>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</si>
  <si>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</si>
  <si>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</si>
  <si>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</si>
  <si>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</si>
  <si>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</si>
  <si>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</si>
  <si>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</si>
  <si>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</si>
  <si>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</si>
  <si>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</si>
  <si>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</si>
  <si>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</si>
  <si>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</si>
  <si>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</si>
  <si>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</si>
  <si>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</si>
  <si>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</si>
  <si>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</si>
  <si>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</si>
  <si>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</si>
  <si>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</si>
  <si>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</si>
  <si>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</si>
  <si>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</si>
  <si>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</si>
  <si>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</si>
  <si>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</si>
  <si>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</si>
  <si>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</si>
  <si>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</si>
  <si>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</si>
  <si>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</si>
  <si>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</si>
  <si>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</si>
  <si>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</si>
  <si>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</si>
  <si>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</si>
  <si>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</si>
  <si>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</si>
  <si>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</si>
  <si>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</si>
  <si>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</si>
  <si>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</si>
  <si>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</si>
  <si>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</si>
  <si>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</si>
  <si>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</si>
  <si>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</si>
  <si>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</si>
  <si>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</si>
  <si>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</si>
  <si>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</si>
  <si>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</si>
  <si>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</si>
  <si>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</si>
  <si>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</si>
  <si>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</si>
  <si>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</si>
  <si>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</si>
  <si>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</si>
  <si>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</si>
  <si>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</si>
  <si>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</si>
  <si>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</si>
  <si>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</si>
  <si>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</si>
  <si>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</si>
  <si>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</si>
  <si>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</si>
  <si>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</si>
  <si>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</si>
  <si>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</si>
  <si>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</si>
  <si>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</si>
  <si>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</si>
  <si>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</si>
  <si>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</si>
  <si>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</si>
  <si>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</si>
  <si>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</si>
  <si>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</si>
  <si>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</si>
  <si>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</si>
  <si>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</si>
  <si>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</si>
  <si>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</si>
  <si>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</si>
  <si>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</si>
  <si>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</si>
  <si>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</si>
  <si>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</si>
  <si>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</si>
  <si>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</si>
  <si>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</si>
  <si>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</si>
  <si>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</si>
  <si>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</si>
  <si>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</si>
  <si>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</si>
  <si>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</si>
  <si>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</si>
  <si>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</si>
  <si>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</si>
  <si>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</si>
  <si>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</si>
  <si>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</si>
  <si>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</si>
  <si>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</si>
  <si>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</si>
  <si>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</si>
  <si>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</si>
  <si>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</si>
  <si>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</si>
  <si>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</si>
  <si>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</si>
  <si>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</si>
  <si>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</si>
  <si>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</si>
  <si>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</si>
  <si>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</si>
  <si>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</si>
  <si>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</si>
  <si>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</si>
  <si>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</si>
  <si>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</si>
  <si>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</si>
  <si>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</si>
  <si>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</si>
  <si>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</si>
  <si>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</si>
  <si>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</si>
  <si>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</si>
  <si>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</si>
  <si>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</si>
  <si>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</si>
  <si>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</si>
  <si>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</si>
  <si>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</si>
  <si>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</si>
  <si>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</si>
  <si>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</si>
  <si>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</si>
  <si>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</si>
  <si>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</si>
  <si>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</si>
  <si>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</si>
  <si>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</si>
  <si>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</si>
  <si>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</si>
  <si>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</si>
  <si>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</si>
  <si>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</si>
  <si>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</si>
  <si>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</si>
  <si>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</si>
  <si>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</si>
  <si>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</si>
  <si>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</si>
  <si>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</si>
  <si>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</si>
  <si>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</si>
  <si>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</si>
  <si>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</si>
  <si>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</si>
  <si>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</si>
  <si>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</si>
  <si>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</si>
  <si>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</si>
  <si>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</si>
  <si>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</si>
  <si>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</si>
  <si>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</si>
  <si>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</si>
  <si>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</si>
  <si>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</si>
  <si>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</si>
  <si>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</si>
  <si>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</si>
  <si>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</si>
  <si>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</si>
  <si>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</si>
  <si>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</si>
  <si>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</si>
  <si>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</si>
  <si>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</si>
  <si>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</si>
  <si>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</si>
  <si>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</si>
  <si>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</si>
  <si>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</si>
  <si>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</si>
  <si>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</si>
  <si>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</si>
  <si>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</si>
  <si>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</si>
  <si>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</si>
  <si>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</si>
  <si>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</si>
  <si>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</si>
  <si>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</si>
  <si>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</si>
  <si>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</si>
  <si>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</si>
  <si>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</si>
  <si>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</si>
  <si>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</si>
  <si>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</si>
  <si>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</si>
  <si>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</si>
  <si>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</si>
  <si>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</si>
  <si>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</si>
  <si>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</si>
  <si>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</si>
  <si>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</si>
  <si>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</si>
  <si>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</si>
  <si>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</si>
  <si>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</si>
  <si>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</si>
  <si>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</si>
  <si>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</si>
  <si>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</si>
  <si>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</si>
  <si>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</si>
  <si>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</si>
  <si>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</si>
  <si>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</si>
  <si>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</si>
  <si>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</si>
  <si>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</si>
  <si>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</si>
  <si>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</si>
  <si>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</si>
  <si>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</si>
  <si>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</si>
  <si>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</si>
  <si>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</si>
  <si>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</si>
  <si>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</si>
  <si>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</si>
  <si>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</si>
  <si>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</si>
  <si>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</si>
  <si>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</si>
  <si>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</si>
  <si>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</si>
  <si>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</si>
  <si>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</si>
  <si>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</si>
  <si>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</si>
  <si>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</si>
  <si>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</si>
  <si>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</si>
  <si>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</si>
  <si>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</si>
  <si>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</si>
  <si>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</si>
  <si>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</si>
  <si>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</si>
  <si>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</si>
  <si>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</si>
  <si>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</si>
  <si>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</si>
  <si>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</si>
  <si>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</si>
  <si>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</si>
  <si>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</si>
  <si>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</si>
  <si>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</si>
  <si>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</si>
  <si>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</si>
  <si>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</si>
  <si>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</si>
  <si>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</si>
  <si>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</si>
  <si>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</si>
  <si>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</si>
  <si>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</si>
  <si>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</si>
  <si>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</si>
  <si>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</si>
  <si>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</si>
  <si>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</si>
  <si>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</si>
  <si>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</si>
  <si>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</si>
  <si>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</si>
  <si>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</si>
  <si>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</si>
  <si>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</si>
  <si>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</si>
  <si>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</si>
  <si>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</si>
  <si>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</si>
  <si>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</si>
  <si>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</si>
  <si>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</si>
  <si>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>2 MAXI</t>
  </si>
  <si>
    <t>1 GREES</t>
  </si>
  <si>
    <t>TEOTITLAN (5787) JUEVES 19  DE AGOSTO  DEL   2021</t>
  </si>
  <si>
    <t>TRABAJARON : ARMANDO,ANTONIO,FELIPE,JOSE,NABOR,EMANUEL.</t>
  </si>
  <si>
    <t>ESTEBAN,GUADALUPE,MANUEL,GEREMIAS,PEDRO,AIDA .</t>
  </si>
  <si>
    <t>ENCARGADO : ARMANDO MORENO</t>
  </si>
  <si>
    <t>FALTANTE EMANUEL</t>
  </si>
  <si>
    <t>FALTANTE RICARDO</t>
  </si>
  <si>
    <t>09 VALES MUNICIPIO DE TEOTITLAN</t>
  </si>
  <si>
    <t>01 VALE UNIVERSIDAD DE LA CAÑADA</t>
  </si>
  <si>
    <t>19 EFECTIVALES</t>
  </si>
  <si>
    <t>01 NOTA COMPRA A LA CORONA</t>
  </si>
  <si>
    <t>02 VALES I.N.E</t>
  </si>
  <si>
    <t>01 VALE DIAC SA DE CV</t>
  </si>
  <si>
    <t>42 NOTAS TPV BANCOMER</t>
  </si>
  <si>
    <t>03 NOTAS TPVB BANORTE</t>
  </si>
  <si>
    <t>01 VALE PASAJES A POZEROS A SANSEBASTIAN</t>
  </si>
  <si>
    <t>01 VALE CUBFREBOCAS P/ DESP Y PERS ADMTVO</t>
  </si>
  <si>
    <t>01 VALE FREFRESCO P / POLICIA ESTATAL</t>
  </si>
  <si>
    <t>02 VALE MATERIALES EL TRIUNFO</t>
  </si>
  <si>
    <t>14 NOTAS TICKET CAR</t>
  </si>
  <si>
    <t>11 NOTAS EFECTICAR</t>
  </si>
  <si>
    <t>01 VALE ANALI CONCEPCION VELA GUTIERRES</t>
  </si>
  <si>
    <t>01  VALE GREGORIO MERINO</t>
  </si>
  <si>
    <t>03 VALE ARCENIO ARROYO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</si>
</sst>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0" fontId="0" fillId="0" borderId="1" xfId="0" applyBorder="1"/>
    <xf numFmtId="44" fontId="0" fillId="0" borderId="0" xfId="3" applyFont="1"/>
    <xf numFmtId="0" fontId="5" fillId="0" borderId="0" xfId="0" applyFont="1"/>
    <xf numFmtId="0" fontId="6" fillId="0" borderId="0" xfId="0" applyFont="1"/>
    <xf numFmtId="44" fontId="6" fillId="0" borderId="0" xfId="3" applyFont="1"/>
    <xf numFmtId="44" fontId="0" fillId="0" borderId="0" xfId="0" applyNumberFormat="1"/>
    <xf numFmtId="0" fontId="0" fillId="0" borderId="0" xfId="0" applyBorder="1"/>
    <xf numFmtId="44" fontId="6" fillId="0" borderId="0" xfId="3" applyFont="1" applyBorder="1"/>
    <xf numFmtId="0" fontId="5" fillId="0" borderId="0" xfId="0" applyFont="1" applyAlignment="1">
      <alignment horizontal="right"/>
    </xf>
    <xf numFmtId="4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4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4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4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44" fontId="0" fillId="0" borderId="0" xfId="0" applyNumberFormat="1" applyBorder="1"/>
    <xf numFmtId="0" fontId="18" fillId="0" borderId="0" xfId="0" applyFont="1" applyFill="1" applyBorder="1"/>
    <xf numFmtId="4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4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43" fontId="0" fillId="0" borderId="0" xfId="2" applyFont="1"/>
    <xf numFmtId="4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4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44" fontId="15" fillId="0" borderId="9" xfId="3" applyFont="1" applyBorder="1"/>
    <xf numFmtId="44" fontId="15" fillId="0" borderId="10" xfId="0" applyNumberFormat="1" applyFont="1" applyBorder="1"/>
    <xf numFmtId="44" fontId="15" fillId="0" borderId="10" xfId="3" applyFont="1" applyBorder="1"/>
    <xf numFmtId="0" fontId="15" fillId="0" borderId="6" xfId="0" applyFont="1" applyBorder="1"/>
    <xf numFmtId="4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4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4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4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4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44" fontId="23" fillId="0" borderId="10" xfId="3" applyFont="1" applyBorder="1"/>
    <xf numFmtId="165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44" fontId="5" fillId="0" borderId="0" xfId="0" applyNumberFormat="1" applyFont="1" applyBorder="1"/>
    <xf numFmtId="44" fontId="4" fillId="5" borderId="6" xfId="3" applyFont="1" applyFill="1" applyBorder="1"/>
    <xf numFmtId="4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44" fontId="5" fillId="0" borderId="1" xfId="3" applyFont="1" applyBorder="1"/>
    <xf numFmtId="165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7" fontId="4" fillId="5" borderId="12" xfId="0" applyNumberFormat="1" applyFont="1" applyFill="1" applyBorder="1" applyAlignment="1">
      <alignment horizontal="right"/>
    </xf>
    <xf numFmtId="167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44" fontId="22" fillId="0" borderId="0" xfId="0" applyNumberFormat="1" applyFont="1"/>
    <xf numFmtId="44" fontId="22" fillId="0" borderId="0" xfId="0" applyNumberFormat="1" applyFont="1" applyBorder="1"/>
    <xf numFmtId="4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4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4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4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5" fontId="5" fillId="0" borderId="26" xfId="0" applyNumberFormat="1" applyFont="1" applyBorder="1"/>
    <xf numFmtId="44" fontId="5" fillId="0" borderId="28" xfId="3" applyFont="1" applyBorder="1"/>
    <xf numFmtId="44" fontId="5" fillId="0" borderId="29" xfId="3" applyFont="1" applyBorder="1"/>
    <xf numFmtId="44" fontId="5" fillId="0" borderId="17" xfId="3" applyFont="1" applyBorder="1"/>
    <xf numFmtId="44" fontId="5" fillId="0" borderId="18" xfId="3" applyFont="1" applyBorder="1"/>
    <xf numFmtId="44" fontId="5" fillId="0" borderId="9" xfId="3" applyFont="1" applyBorder="1"/>
    <xf numFmtId="44" fontId="5" fillId="0" borderId="31" xfId="3" applyFont="1" applyBorder="1"/>
    <xf numFmtId="44" fontId="5" fillId="0" borderId="10" xfId="3" applyFont="1" applyBorder="1"/>
    <xf numFmtId="44" fontId="5" fillId="0" borderId="33" xfId="3" applyFont="1" applyBorder="1"/>
    <xf numFmtId="44" fontId="5" fillId="0" borderId="26" xfId="3" applyFont="1" applyBorder="1"/>
    <xf numFmtId="44" fontId="5" fillId="0" borderId="19" xfId="3" applyFont="1" applyBorder="1"/>
    <xf numFmtId="165" fontId="14" fillId="0" borderId="0" xfId="0" applyNumberFormat="1" applyFont="1"/>
    <xf numFmtId="44" fontId="14" fillId="0" borderId="0" xfId="0" applyNumberFormat="1" applyFont="1"/>
    <xf numFmtId="0" fontId="0" fillId="0" borderId="20" xfId="0" applyBorder="1"/>
    <xf numFmtId="165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44" fontId="32" fillId="5" borderId="10" xfId="3" applyFont="1" applyFill="1" applyBorder="1"/>
    <xf numFmtId="4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7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5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5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44" fontId="23" fillId="5" borderId="10" xfId="3" applyFont="1" applyFill="1" applyBorder="1"/>
    <xf numFmtId="44" fontId="4" fillId="0" borderId="0" xfId="3" applyFont="1"/>
    <xf numFmtId="164" fontId="0" fillId="0" borderId="0" xfId="0" applyNumberFormat="1"/>
    <xf numFmtId="4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4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164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44" fontId="22" fillId="0" borderId="0" xfId="3" applyFont="1" applyFill="1" applyAlignment="1">
      <alignment horizontal="right"/>
    </xf>
    <xf numFmtId="0" fontId="0" fillId="0" borderId="6" xfId="0" applyFill="1" applyBorder="1"/>
    <xf numFmtId="4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4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44" fontId="0" fillId="0" borderId="1" xfId="0" applyNumberFormat="1" applyBorder="1"/>
    <xf numFmtId="4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7" fontId="21" fillId="0" borderId="13" xfId="0" applyNumberFormat="1" applyFont="1" applyBorder="1"/>
    <xf numFmtId="4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4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44" fontId="0" fillId="5" borderId="10" xfId="3" applyFont="1" applyFill="1" applyBorder="1"/>
    <xf numFmtId="44" fontId="23" fillId="5" borderId="6" xfId="3" applyFont="1" applyFill="1" applyBorder="1"/>
    <xf numFmtId="44" fontId="0" fillId="5" borderId="12" xfId="3" applyFont="1" applyFill="1" applyBorder="1"/>
    <xf numFmtId="165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4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4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4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4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4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44" fontId="5" fillId="0" borderId="0" xfId="0" applyNumberFormat="1" applyFont="1" applyFill="1" applyBorder="1"/>
    <xf numFmtId="2" fontId="0" fillId="0" borderId="0" xfId="0" applyNumberFormat="1"/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44" fontId="0" fillId="0" borderId="0" xfId="3" applyFont="1" applyAlignment="1">
      <alignment horizontal="center"/>
    </xf>
    <xf numFmtId="44" fontId="5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4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44" fontId="5" fillId="2" borderId="0" xfId="0" applyNumberFormat="1" applyFont="1" applyFill="1" applyBorder="1"/>
    <xf numFmtId="0" fontId="8" fillId="5" borderId="0" xfId="0" applyFont="1" applyFill="1" applyBorder="1"/>
    <xf numFmtId="44" fontId="7" fillId="5" borderId="0" xfId="0" applyNumberFormat="1" applyFont="1" applyFill="1"/>
    <xf numFmtId="4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4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4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44" fontId="0" fillId="0" borderId="0" xfId="0" applyNumberFormat="1" applyAlignment="1">
      <alignment horizontal="center"/>
    </xf>
    <xf numFmtId="4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44" fontId="4" fillId="0" borderId="1" xfId="3" applyFont="1" applyBorder="1"/>
    <xf numFmtId="0" fontId="5" fillId="0" borderId="0" xfId="0" applyNumberFormat="1" applyFont="1"/>
    <xf numFmtId="44" fontId="21" fillId="0" borderId="1" xfId="0" applyNumberFormat="1" applyFont="1" applyBorder="1"/>
    <xf numFmtId="0" fontId="8" fillId="0" borderId="5" xfId="0" applyFont="1" applyBorder="1"/>
    <xf numFmtId="44" fontId="6" fillId="5" borderId="6" xfId="3" applyFont="1" applyFill="1" applyBorder="1"/>
    <xf numFmtId="0" fontId="6" fillId="0" borderId="7" xfId="0" applyFont="1" applyBorder="1"/>
    <xf numFmtId="4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44" fontId="21" fillId="0" borderId="0" xfId="0" applyNumberFormat="1" applyFont="1" applyBorder="1"/>
    <xf numFmtId="4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164" fontId="0" fillId="0" borderId="0" xfId="0" applyNumberFormat="1" applyFill="1"/>
    <xf numFmtId="44" fontId="0" fillId="0" borderId="10" xfId="3" applyFont="1" applyBorder="1"/>
    <xf numFmtId="4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4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44" fontId="6" fillId="5" borderId="0" xfId="3" applyFont="1" applyFill="1" applyBorder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 xr:uid="{00000000-0005-0000-0000-000001000000}"/>
    <cellStyle name="Millares" xfId="2" builtinId="3"/>
    <cellStyle name="Moneda" xfId="3" builtinId="4"/>
    <cellStyle name="Moneda 2" xfId="6" xr:uid="{00000000-0005-0000-0000-000004000000}"/>
    <cellStyle name="Normal" xfId="0" builtinId="0"/>
    <cellStyle name="Normal 2" xfId="5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75" zoomScale="80" zoomScaleNormal="80" workbookViewId="0">
      <selection activeCell="E91" sqref="E91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469</v>
      </c>
      <c r="C1" s="55"/>
      <c r="D1" s="55"/>
      <c r="E1" s="55" t="s">
        <v>0</v>
      </c>
    </row>
    <row r="2" spans="1:13" x14ac:dyDescent="0.2">
      <c r="A2" s="348"/>
      <c r="B2" s="348" t="s">
        <v>470</v>
      </c>
      <c r="C2" s="348"/>
      <c r="D2" s="348"/>
      <c r="E2" s="348"/>
      <c r="I2" t="s">
        <v>0</v>
      </c>
    </row>
    <row r="3" spans="1:13" x14ac:dyDescent="0.2">
      <c r="A3" s="348"/>
      <c r="B3" s="348" t="s">
        <v>471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51076</v>
      </c>
      <c r="C8" s="189" t="s">
        <v>3</v>
      </c>
      <c r="D8" s="172">
        <v>53139</v>
      </c>
      <c r="E8" s="172"/>
      <c r="F8" t="s">
        <v>0</v>
      </c>
      <c r="I8" s="7"/>
      <c r="J8" s="9"/>
    </row>
    <row r="9" spans="1:13" ht="15" x14ac:dyDescent="0.2">
      <c r="A9" s="172"/>
      <c r="B9" s="172">
        <v>50976</v>
      </c>
      <c r="C9" s="172"/>
      <c r="D9" s="172">
        <v>52967</v>
      </c>
      <c r="E9" s="172"/>
      <c r="G9" s="235"/>
      <c r="I9" s="7"/>
      <c r="M9" s="5"/>
    </row>
    <row r="10" spans="1:13" ht="15" x14ac:dyDescent="0.2">
      <c r="A10" s="172"/>
      <c r="B10" s="172">
        <f>B8-B9</f>
        <v>100</v>
      </c>
      <c r="C10" s="172"/>
      <c r="D10" s="172">
        <f>D8-D9</f>
        <v>172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2225</v>
      </c>
      <c r="C12" s="172"/>
      <c r="D12" s="171">
        <f>D10*D11</f>
        <v>3827</v>
      </c>
      <c r="E12" s="188"/>
      <c r="F12" s="6"/>
      <c r="G12" s="6">
        <f>B12+D12</f>
        <v>6052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1383064</v>
      </c>
      <c r="C15" s="189" t="s">
        <v>5</v>
      </c>
      <c r="D15" s="172">
        <v>1425674</v>
      </c>
      <c r="E15" s="172"/>
      <c r="G15" s="6"/>
      <c r="J15" s="6"/>
      <c r="M15" s="5"/>
    </row>
    <row r="16" spans="1:13" ht="15.75" x14ac:dyDescent="0.25">
      <c r="A16" s="172"/>
      <c r="B16" s="172">
        <v>1382276</v>
      </c>
      <c r="C16" s="189"/>
      <c r="D16" s="172">
        <v>1424297</v>
      </c>
      <c r="E16" s="172"/>
      <c r="G16" s="276"/>
      <c r="J16" s="6"/>
      <c r="M16" s="5"/>
    </row>
    <row r="17" spans="1:13" ht="15" x14ac:dyDescent="0.2">
      <c r="A17" s="172"/>
      <c r="B17" s="172">
        <f>B15-B16</f>
        <v>788</v>
      </c>
      <c r="C17" s="172"/>
      <c r="D17" s="172">
        <f>D15-D16</f>
        <v>1377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17533</v>
      </c>
      <c r="C19" s="172"/>
      <c r="D19" s="171">
        <f>D17*D18</f>
        <v>30638.25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1111779</v>
      </c>
      <c r="C22" s="189" t="s">
        <v>7</v>
      </c>
      <c r="D22" s="356">
        <v>1065445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1111540</v>
      </c>
      <c r="C23" s="172"/>
      <c r="D23" s="356">
        <v>1065350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239</v>
      </c>
      <c r="C24" s="172"/>
      <c r="D24" s="172">
        <f>D22-D23</f>
        <v>95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5317.75</v>
      </c>
      <c r="C26" s="172"/>
      <c r="D26" s="171">
        <f>D24*D25</f>
        <v>2113.75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880221</v>
      </c>
      <c r="C29" s="189" t="s">
        <v>9</v>
      </c>
      <c r="D29" s="172">
        <v>699730</v>
      </c>
      <c r="E29" s="172"/>
      <c r="J29" s="6"/>
      <c r="M29" s="5"/>
    </row>
    <row r="30" spans="1:13" ht="18.75" customHeight="1" x14ac:dyDescent="0.2">
      <c r="A30" s="172"/>
      <c r="B30" s="172">
        <v>879684</v>
      </c>
      <c r="C30" s="172"/>
      <c r="D30" s="172">
        <v>699173</v>
      </c>
      <c r="E30" s="172"/>
      <c r="J30" s="6"/>
      <c r="M30" s="5"/>
    </row>
    <row r="31" spans="1:13" ht="15" x14ac:dyDescent="0.2">
      <c r="A31" s="172"/>
      <c r="B31" s="354">
        <f>B29-B30</f>
        <v>537</v>
      </c>
      <c r="C31" s="172"/>
      <c r="D31" s="354">
        <f>D29-D30</f>
        <v>557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24341.5</v>
      </c>
      <c r="J32" s="6"/>
      <c r="M32" s="5"/>
    </row>
    <row r="33" spans="1:13" ht="15" x14ac:dyDescent="0.2">
      <c r="A33" s="172"/>
      <c r="B33" s="170">
        <f>B31*B32</f>
        <v>11948.25</v>
      </c>
      <c r="C33" s="172"/>
      <c r="D33" s="170">
        <f>D31*D32</f>
        <v>12393.25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3865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JUEVES 19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ARMANDO,ANTONIO,FELIPE,JOSE,NABOR,EMANUEL.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ESTEBAN,GUADALUPE,MANUEL,GEREMIAS,PEDRO,AIDA 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36375.67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43407.32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27769.769999999997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60808.03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33772.909999999996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29784.809999999998</v>
      </c>
      <c r="E53" s="148"/>
      <c r="F53" s="169"/>
      <c r="G53" s="191">
        <f>D48+D49+D58+D59</f>
        <v>92476.469999999987</v>
      </c>
      <c r="H53" s="369">
        <v>475</v>
      </c>
      <c r="I53" s="384">
        <f>G53+H53</f>
        <v>92951.469999999987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17295.759999999998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10515.99</v>
      </c>
      <c r="E55" s="148"/>
      <c r="F55" s="169"/>
      <c r="G55" s="169">
        <f>D50+D51+D60+D61</f>
        <v>111727.41999999998</v>
      </c>
      <c r="H55" s="368">
        <v>172</v>
      </c>
      <c r="I55" s="384">
        <f t="shared" ref="I55:I59" si="0">G55+H55</f>
        <v>111899.41999999998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25146.019999999997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22081.48</v>
      </c>
      <c r="E57" s="169"/>
      <c r="F57" s="169"/>
      <c r="G57" s="169">
        <f>D52+D53+D62+D63+D70+D71</f>
        <v>118418.15999999999</v>
      </c>
      <c r="H57" s="368">
        <v>555</v>
      </c>
      <c r="I57" s="384">
        <f t="shared" si="0"/>
        <v>118973.15999999999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8310.119999999999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4383.3599999999997</v>
      </c>
      <c r="E59" s="169"/>
      <c r="F59" s="169"/>
      <c r="G59" s="169">
        <f>D54+D55+D64+D65+D72+D73</f>
        <v>41841.120000000003</v>
      </c>
      <c r="H59" s="368">
        <v>285</v>
      </c>
      <c r="I59" s="384">
        <f t="shared" si="0"/>
        <v>42126.12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10182.179999999998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12967.439999999999</v>
      </c>
      <c r="E61" s="148"/>
      <c r="F61" s="169"/>
      <c r="G61" s="368">
        <f>D56+D57+D66+D67+D74+D75</f>
        <v>78463.66</v>
      </c>
      <c r="H61" s="368">
        <v>255</v>
      </c>
      <c r="I61" s="384">
        <f>G61+H61+G63</f>
        <v>84770.66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3104.8799999999997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3584.31</v>
      </c>
      <c r="E63" s="169"/>
      <c r="F63" s="169"/>
      <c r="G63" s="169">
        <f>D68+D69</f>
        <v>6052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1620.9299999999998</v>
      </c>
      <c r="E64" s="148"/>
      <c r="F64" s="169"/>
      <c r="G64" s="169"/>
      <c r="H64" s="64"/>
      <c r="I64" s="384"/>
      <c r="J64" s="6"/>
      <c r="K64" s="7"/>
      <c r="M64" s="5"/>
    </row>
    <row r="65" spans="1:13" ht="13.5" customHeight="1" x14ac:dyDescent="0.25">
      <c r="A65" s="168"/>
      <c r="B65" s="168"/>
      <c r="C65" s="148" t="s">
        <v>30</v>
      </c>
      <c r="D65" s="169">
        <f>PREMIUM!E36</f>
        <v>4976.9399999999996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5113.92</v>
      </c>
      <c r="E66" s="169"/>
      <c r="F66" s="169"/>
      <c r="G66" s="169"/>
      <c r="H66" s="336"/>
      <c r="I66" s="384">
        <f>D81+D82+1910+410</f>
        <v>9292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1780.7399999999998</v>
      </c>
      <c r="E67" s="148"/>
      <c r="F67" s="169"/>
      <c r="G67" s="169"/>
      <c r="H67" s="134"/>
      <c r="I67" s="389">
        <f>SUM(I53:I66)</f>
        <v>460012.82999999996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2225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3827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17533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30638.25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5317.75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2113.75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11948.25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12393.25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448978.8299999999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8351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6406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566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464301.8299999999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14624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2454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3865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30345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48342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52223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1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2"/>
      <headerFooter alignWithMargins="0"/>
      <autoFilter ref="G60:J71" xr:uid="{4B2DD7C2-A25E-4442-BFC1-CBC5A8A78984}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3"/>
      <headerFooter alignWithMargins="0"/>
    </customSheetView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4"/>
      <headerFooter alignWithMargins="0"/>
    </customSheetView>
  </customSheetViews>
  <phoneticPr fontId="7" type="noConversion"/>
  <pageMargins left="0.11811023622047245" right="0.70866141732283472" top="0.74803149606299213" bottom="0.74803149606299213" header="0.31496062992125984" footer="0.31496062992125984"/>
  <pageSetup paperSize="9" scale="7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JUEVES 19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ARMANDO,ANTONIO,FELIPE,JOSE,NABOR,EMANUEL.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ESTEBAN,GUADALUPE,MANUEL,GEREMIAS,PEDRO,AIDA 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1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2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3"/>
    </customSheetView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5"/>
  <sheetViews>
    <sheetView zoomScaleNormal="100" workbookViewId="0">
      <selection activeCell="L27" sqref="L27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JUEVES 19  DE AGOSTO  DEL   2021</v>
      </c>
      <c r="D1" s="3"/>
    </row>
    <row r="2" spans="2:13" x14ac:dyDescent="0.2">
      <c r="B2" s="58" t="str">
        <f>DIESEL!B2</f>
        <v>TRABAJARON : ARMANDO,ANTONIO,FELIPE,JOSE,NABOR,EMANUEL.</v>
      </c>
    </row>
    <row r="3" spans="2:13" x14ac:dyDescent="0.2">
      <c r="B3" s="14" t="str">
        <f>DIESEL!B3</f>
        <v>ESTEBAN,GUADALUPE,MANUEL,GEREMIAS,PEDRO,AIDA 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/>
      <c r="D5" s="133">
        <v>520</v>
      </c>
      <c r="E5" s="129">
        <f>C5+D5</f>
        <v>520</v>
      </c>
      <c r="F5" s="133">
        <f t="shared" ref="F5:F77" si="0">E5-G5</f>
        <v>501</v>
      </c>
      <c r="G5" s="129">
        <v>19</v>
      </c>
      <c r="H5" s="130">
        <v>6</v>
      </c>
      <c r="I5" s="131">
        <f>G5*H5</f>
        <v>114</v>
      </c>
      <c r="J5" s="7"/>
      <c r="K5" s="123"/>
      <c r="L5" s="123"/>
      <c r="M5" s="7"/>
    </row>
    <row r="6" spans="2:13" x14ac:dyDescent="0.2">
      <c r="B6" s="236" t="s">
        <v>45</v>
      </c>
      <c r="C6" s="237"/>
      <c r="D6" s="133">
        <v>5686</v>
      </c>
      <c r="E6" s="129">
        <f t="shared" ref="E6:E73" si="1">C6+D6</f>
        <v>5686</v>
      </c>
      <c r="F6" s="133">
        <f t="shared" si="0"/>
        <v>5686</v>
      </c>
      <c r="G6" s="129"/>
      <c r="H6" s="274">
        <v>16</v>
      </c>
      <c r="I6" s="131">
        <f>G6*H6</f>
        <v>0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2865</v>
      </c>
      <c r="G7" s="129">
        <v>1</v>
      </c>
      <c r="H7" s="274">
        <v>18</v>
      </c>
      <c r="I7" s="131">
        <f t="shared" ref="I7:I73" si="3">G7*H7</f>
        <v>18</v>
      </c>
      <c r="J7" s="7"/>
      <c r="K7" s="123"/>
      <c r="L7" s="123"/>
      <c r="M7" s="7"/>
    </row>
    <row r="8" spans="2:13" x14ac:dyDescent="0.2">
      <c r="B8" s="310" t="s">
        <v>380</v>
      </c>
      <c r="C8" s="137">
        <v>5040</v>
      </c>
      <c r="D8" s="133">
        <v>7706</v>
      </c>
      <c r="E8" s="129">
        <f t="shared" si="2"/>
        <v>12746</v>
      </c>
      <c r="F8" s="133">
        <f t="shared" si="0"/>
        <v>12725</v>
      </c>
      <c r="G8" s="129">
        <v>21</v>
      </c>
      <c r="H8" s="274">
        <v>19</v>
      </c>
      <c r="I8" s="131">
        <f t="shared" si="3"/>
        <v>399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>
        <v>600</v>
      </c>
      <c r="D12" s="133">
        <v>556</v>
      </c>
      <c r="E12" s="129">
        <f t="shared" si="1"/>
        <v>1156</v>
      </c>
      <c r="F12" s="133">
        <f t="shared" si="0"/>
        <v>1153</v>
      </c>
      <c r="G12" s="129">
        <v>3</v>
      </c>
      <c r="H12" s="274">
        <v>35</v>
      </c>
      <c r="I12" s="131">
        <f t="shared" si="3"/>
        <v>105</v>
      </c>
      <c r="J12" s="7"/>
      <c r="K12" s="123"/>
      <c r="L12" s="123"/>
      <c r="M12" s="7"/>
    </row>
    <row r="13" spans="2:13" x14ac:dyDescent="0.2">
      <c r="B13" s="236" t="s">
        <v>88</v>
      </c>
      <c r="C13" s="137"/>
      <c r="D13" s="133">
        <v>1191</v>
      </c>
      <c r="E13" s="129">
        <f t="shared" si="1"/>
        <v>1191</v>
      </c>
      <c r="F13" s="133">
        <f t="shared" si="0"/>
        <v>1191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161</v>
      </c>
      <c r="E15" s="129">
        <f t="shared" si="1"/>
        <v>161</v>
      </c>
      <c r="F15" s="133">
        <f t="shared" si="0"/>
        <v>149</v>
      </c>
      <c r="G15" s="129">
        <v>12</v>
      </c>
      <c r="H15" s="274">
        <v>22</v>
      </c>
      <c r="I15" s="131">
        <f t="shared" si="3"/>
        <v>264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239</v>
      </c>
      <c r="E16" s="129">
        <f t="shared" ref="E16" si="4">C16+D16</f>
        <v>239</v>
      </c>
      <c r="F16" s="133">
        <f t="shared" si="0"/>
        <v>236</v>
      </c>
      <c r="G16" s="129">
        <v>3</v>
      </c>
      <c r="H16" s="274">
        <v>24</v>
      </c>
      <c r="I16" s="131">
        <f t="shared" si="3"/>
        <v>72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34</v>
      </c>
      <c r="E22" s="129">
        <f t="shared" si="1"/>
        <v>34</v>
      </c>
      <c r="F22" s="133">
        <f t="shared" si="0"/>
        <v>34</v>
      </c>
      <c r="G22" s="129"/>
      <c r="H22" s="313">
        <v>21</v>
      </c>
      <c r="I22" s="131">
        <f t="shared" si="3"/>
        <v>0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3</v>
      </c>
      <c r="E23" s="129">
        <f t="shared" si="1"/>
        <v>3</v>
      </c>
      <c r="F23" s="133">
        <f t="shared" si="0"/>
        <v>3</v>
      </c>
      <c r="G23" s="129"/>
      <c r="H23" s="274">
        <v>10</v>
      </c>
      <c r="I23" s="131">
        <f t="shared" si="3"/>
        <v>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1510</v>
      </c>
      <c r="E24" s="129">
        <f t="shared" si="1"/>
        <v>1510</v>
      </c>
      <c r="F24" s="133">
        <f t="shared" si="0"/>
        <v>1500</v>
      </c>
      <c r="G24" s="129">
        <v>10</v>
      </c>
      <c r="H24" s="274">
        <v>5</v>
      </c>
      <c r="I24" s="131">
        <f t="shared" si="3"/>
        <v>50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3880</v>
      </c>
      <c r="E25" s="129">
        <f t="shared" si="1"/>
        <v>3880</v>
      </c>
      <c r="F25" s="133">
        <f t="shared" si="0"/>
        <v>3848</v>
      </c>
      <c r="G25" s="129">
        <v>32</v>
      </c>
      <c r="H25" s="274">
        <v>3</v>
      </c>
      <c r="I25" s="131">
        <f t="shared" si="3"/>
        <v>96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285</v>
      </c>
      <c r="E26" s="129">
        <f t="shared" si="1"/>
        <v>285</v>
      </c>
      <c r="F26" s="133">
        <f t="shared" si="0"/>
        <v>280</v>
      </c>
      <c r="G26" s="129">
        <v>5</v>
      </c>
      <c r="H26" s="274">
        <v>17</v>
      </c>
      <c r="I26" s="131">
        <f t="shared" si="3"/>
        <v>85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559</v>
      </c>
      <c r="E35" s="129">
        <f t="shared" si="1"/>
        <v>559</v>
      </c>
      <c r="F35" s="133">
        <f t="shared" si="0"/>
        <v>556</v>
      </c>
      <c r="G35" s="129">
        <v>3</v>
      </c>
      <c r="H35" s="274">
        <v>18</v>
      </c>
      <c r="I35" s="131">
        <f t="shared" si="3"/>
        <v>54</v>
      </c>
      <c r="J35" s="7"/>
      <c r="K35" s="123"/>
      <c r="L35" s="123"/>
      <c r="M35" s="7"/>
    </row>
    <row r="36" spans="1:13" x14ac:dyDescent="0.2">
      <c r="B36" s="236" t="s">
        <v>67</v>
      </c>
      <c r="C36" s="137"/>
      <c r="D36" s="133">
        <v>50</v>
      </c>
      <c r="E36" s="129">
        <f t="shared" si="1"/>
        <v>50</v>
      </c>
      <c r="F36" s="133">
        <f t="shared" si="0"/>
        <v>47</v>
      </c>
      <c r="G36" s="129">
        <v>3</v>
      </c>
      <c r="H36" s="274">
        <v>8</v>
      </c>
      <c r="I36" s="131">
        <f t="shared" si="3"/>
        <v>24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2418</v>
      </c>
      <c r="E37" s="129">
        <f t="shared" si="1"/>
        <v>2418</v>
      </c>
      <c r="F37" s="133">
        <f t="shared" si="0"/>
        <v>2411</v>
      </c>
      <c r="G37" s="129">
        <v>7</v>
      </c>
      <c r="H37" s="274">
        <v>5</v>
      </c>
      <c r="I37" s="131">
        <f t="shared" si="3"/>
        <v>35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947</v>
      </c>
      <c r="E38" s="129">
        <f t="shared" si="1"/>
        <v>947</v>
      </c>
      <c r="F38" s="133">
        <f t="shared" si="0"/>
        <v>938</v>
      </c>
      <c r="G38" s="129">
        <v>9</v>
      </c>
      <c r="H38" s="274">
        <v>9</v>
      </c>
      <c r="I38" s="131">
        <f t="shared" si="3"/>
        <v>81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392</v>
      </c>
      <c r="E39" s="129">
        <f t="shared" si="1"/>
        <v>392</v>
      </c>
      <c r="F39" s="133">
        <f t="shared" si="0"/>
        <v>391</v>
      </c>
      <c r="G39" s="129">
        <v>1</v>
      </c>
      <c r="H39" s="274">
        <v>6</v>
      </c>
      <c r="I39" s="131">
        <f t="shared" si="3"/>
        <v>6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2808</v>
      </c>
      <c r="E40" s="129">
        <f t="shared" si="1"/>
        <v>2808</v>
      </c>
      <c r="F40" s="133">
        <f t="shared" si="0"/>
        <v>2770</v>
      </c>
      <c r="G40" s="129">
        <v>38</v>
      </c>
      <c r="H40" s="274">
        <v>1</v>
      </c>
      <c r="I40" s="131">
        <f t="shared" si="3"/>
        <v>38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2487</v>
      </c>
      <c r="E41" s="129">
        <f t="shared" si="1"/>
        <v>2487</v>
      </c>
      <c r="F41" s="133">
        <f t="shared" si="0"/>
        <v>2454</v>
      </c>
      <c r="G41" s="129">
        <v>33</v>
      </c>
      <c r="H41" s="274">
        <v>66</v>
      </c>
      <c r="I41" s="131">
        <f t="shared" si="3"/>
        <v>2178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1881</v>
      </c>
      <c r="E42" s="129">
        <f t="shared" si="1"/>
        <v>1881</v>
      </c>
      <c r="F42" s="133">
        <f t="shared" si="0"/>
        <v>1879</v>
      </c>
      <c r="G42" s="129">
        <v>2</v>
      </c>
      <c r="H42" s="274">
        <v>68</v>
      </c>
      <c r="I42" s="131">
        <f t="shared" si="3"/>
        <v>136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101</v>
      </c>
      <c r="G44" s="129">
        <v>1</v>
      </c>
      <c r="H44" s="274">
        <v>66</v>
      </c>
      <c r="I44" s="131">
        <f t="shared" si="3"/>
        <v>66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1019</v>
      </c>
      <c r="E46" s="129">
        <f t="shared" si="1"/>
        <v>1019</v>
      </c>
      <c r="F46" s="133">
        <f t="shared" si="0"/>
        <v>1018</v>
      </c>
      <c r="G46" s="129">
        <v>1</v>
      </c>
      <c r="H46" s="274">
        <v>62</v>
      </c>
      <c r="I46" s="131">
        <f t="shared" si="3"/>
        <v>62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277</v>
      </c>
      <c r="E49" s="129">
        <f t="shared" si="1"/>
        <v>277</v>
      </c>
      <c r="F49" s="133">
        <f t="shared" si="0"/>
        <v>277</v>
      </c>
      <c r="G49" s="129"/>
      <c r="H49" s="274">
        <v>20</v>
      </c>
      <c r="I49" s="131">
        <f t="shared" si="3"/>
        <v>0</v>
      </c>
      <c r="J49" s="7"/>
      <c r="K49" s="123"/>
      <c r="L49" s="123"/>
      <c r="M49" s="7"/>
    </row>
    <row r="50" spans="1:13" x14ac:dyDescent="0.2">
      <c r="B50" s="236" t="s">
        <v>76</v>
      </c>
      <c r="C50" s="137"/>
      <c r="D50" s="133">
        <v>3942</v>
      </c>
      <c r="E50" s="129">
        <f>C50+D50</f>
        <v>3942</v>
      </c>
      <c r="F50" s="133">
        <f t="shared" si="0"/>
        <v>3931</v>
      </c>
      <c r="G50" s="129">
        <v>11</v>
      </c>
      <c r="H50" s="274">
        <v>11</v>
      </c>
      <c r="I50" s="131">
        <f t="shared" si="3"/>
        <v>121</v>
      </c>
      <c r="J50" s="7"/>
      <c r="K50" s="7"/>
      <c r="L50" s="7"/>
      <c r="M50" s="7"/>
    </row>
    <row r="51" spans="1:13" x14ac:dyDescent="0.2">
      <c r="B51" s="236" t="s">
        <v>77</v>
      </c>
      <c r="C51" s="137"/>
      <c r="D51" s="133">
        <v>1052</v>
      </c>
      <c r="E51" s="129">
        <f t="shared" si="1"/>
        <v>1052</v>
      </c>
      <c r="F51" s="133">
        <f t="shared" si="0"/>
        <v>1052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0</v>
      </c>
      <c r="E52" s="129">
        <f t="shared" si="1"/>
        <v>0</v>
      </c>
      <c r="F52" s="133">
        <f t="shared" si="0"/>
        <v>0</v>
      </c>
      <c r="G52" s="129"/>
      <c r="H52" s="274">
        <v>30</v>
      </c>
      <c r="I52" s="131">
        <f t="shared" si="3"/>
        <v>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1022</v>
      </c>
      <c r="E53" s="129">
        <f t="shared" si="1"/>
        <v>1022</v>
      </c>
      <c r="F53" s="133">
        <f t="shared" si="0"/>
        <v>1006</v>
      </c>
      <c r="G53" s="129">
        <v>16</v>
      </c>
      <c r="H53" s="274">
        <v>13</v>
      </c>
      <c r="I53" s="131">
        <f t="shared" si="3"/>
        <v>208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6</v>
      </c>
      <c r="E54" s="129">
        <f t="shared" si="1"/>
        <v>6</v>
      </c>
      <c r="F54" s="133">
        <f t="shared" si="0"/>
        <v>4</v>
      </c>
      <c r="G54" s="129">
        <v>2</v>
      </c>
      <c r="H54" s="274">
        <v>4</v>
      </c>
      <c r="I54" s="131">
        <f t="shared" si="3"/>
        <v>8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15114</v>
      </c>
      <c r="E55" s="129">
        <f t="shared" si="1"/>
        <v>15114</v>
      </c>
      <c r="F55" s="133">
        <f t="shared" si="0"/>
        <v>15080</v>
      </c>
      <c r="G55" s="129">
        <v>34</v>
      </c>
      <c r="H55" s="274">
        <v>1</v>
      </c>
      <c r="I55" s="131">
        <f t="shared" si="3"/>
        <v>34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24</v>
      </c>
      <c r="E56" s="129">
        <f t="shared" si="1"/>
        <v>24</v>
      </c>
      <c r="F56" s="133">
        <f t="shared" si="0"/>
        <v>24</v>
      </c>
      <c r="G56" s="129"/>
      <c r="H56" s="274">
        <v>40</v>
      </c>
      <c r="I56" s="131">
        <f t="shared" si="3"/>
        <v>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/>
      <c r="D57" s="151">
        <v>73</v>
      </c>
      <c r="E57" s="129">
        <f t="shared" si="1"/>
        <v>73</v>
      </c>
      <c r="F57" s="133">
        <f t="shared" si="0"/>
        <v>73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1934</v>
      </c>
      <c r="E59" s="129">
        <f t="shared" si="1"/>
        <v>1934</v>
      </c>
      <c r="F59" s="133">
        <f t="shared" si="0"/>
        <v>1930</v>
      </c>
      <c r="G59" s="129">
        <v>4</v>
      </c>
      <c r="H59" s="274">
        <v>7</v>
      </c>
      <c r="I59" s="131">
        <f t="shared" si="3"/>
        <v>28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/>
      <c r="D60" s="156">
        <v>1926</v>
      </c>
      <c r="E60" s="129">
        <f t="shared" si="1"/>
        <v>1926</v>
      </c>
      <c r="F60" s="133">
        <f t="shared" si="0"/>
        <v>1920</v>
      </c>
      <c r="G60" s="129">
        <v>6</v>
      </c>
      <c r="H60" s="274">
        <v>16</v>
      </c>
      <c r="I60" s="131">
        <f t="shared" si="3"/>
        <v>96</v>
      </c>
      <c r="J60" s="7"/>
      <c r="K60" s="7"/>
      <c r="L60" s="7"/>
      <c r="M60" s="7"/>
    </row>
    <row r="61" spans="1:13" x14ac:dyDescent="0.2">
      <c r="B61" s="179" t="s">
        <v>82</v>
      </c>
      <c r="C61" s="137"/>
      <c r="D61" s="156">
        <v>2989</v>
      </c>
      <c r="E61" s="129">
        <f t="shared" si="1"/>
        <v>2989</v>
      </c>
      <c r="F61" s="133">
        <f t="shared" si="0"/>
        <v>2957</v>
      </c>
      <c r="G61" s="129">
        <v>32</v>
      </c>
      <c r="H61" s="274">
        <v>15</v>
      </c>
      <c r="I61" s="131">
        <f t="shared" si="3"/>
        <v>480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20</v>
      </c>
      <c r="E62" s="129">
        <f t="shared" si="1"/>
        <v>20</v>
      </c>
      <c r="F62" s="133">
        <f t="shared" si="0"/>
        <v>20</v>
      </c>
      <c r="G62" s="129"/>
      <c r="H62" s="274">
        <v>22</v>
      </c>
      <c r="I62" s="131">
        <f t="shared" si="3"/>
        <v>0</v>
      </c>
      <c r="J62" s="7"/>
      <c r="K62" s="7"/>
      <c r="L62" s="7"/>
      <c r="M62" s="7"/>
    </row>
    <row r="63" spans="1:13" x14ac:dyDescent="0.2">
      <c r="B63" s="236" t="s">
        <v>54</v>
      </c>
      <c r="C63" s="137"/>
      <c r="D63" s="151">
        <v>1319</v>
      </c>
      <c r="E63" s="129">
        <f t="shared" si="1"/>
        <v>1319</v>
      </c>
      <c r="F63" s="133">
        <f t="shared" si="0"/>
        <v>1303</v>
      </c>
      <c r="G63" s="129">
        <v>16</v>
      </c>
      <c r="H63" s="274">
        <v>12</v>
      </c>
      <c r="I63" s="131">
        <f t="shared" si="3"/>
        <v>192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361</v>
      </c>
      <c r="E64" s="129">
        <f t="shared" si="1"/>
        <v>361</v>
      </c>
      <c r="F64" s="133">
        <f t="shared" si="0"/>
        <v>329</v>
      </c>
      <c r="G64" s="129">
        <v>32</v>
      </c>
      <c r="H64" s="274">
        <v>6</v>
      </c>
      <c r="I64" s="131">
        <f t="shared" si="3"/>
        <v>192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1413</v>
      </c>
      <c r="E68" s="129">
        <f>C68+D68</f>
        <v>1413</v>
      </c>
      <c r="F68" s="133">
        <f t="shared" si="0"/>
        <v>1413</v>
      </c>
      <c r="G68" s="129"/>
      <c r="H68" s="274">
        <v>14</v>
      </c>
      <c r="I68" s="131">
        <f t="shared" si="3"/>
        <v>0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170</v>
      </c>
      <c r="E69" s="129">
        <f t="shared" si="1"/>
        <v>170</v>
      </c>
      <c r="F69" s="133">
        <f t="shared" si="0"/>
        <v>167</v>
      </c>
      <c r="G69" s="129">
        <v>3</v>
      </c>
      <c r="H69" s="274">
        <v>26</v>
      </c>
      <c r="I69" s="131">
        <f t="shared" si="3"/>
        <v>78</v>
      </c>
      <c r="J69" s="7"/>
      <c r="K69" s="7"/>
      <c r="L69" s="7"/>
      <c r="M69" s="7"/>
    </row>
    <row r="70" spans="1:15" x14ac:dyDescent="0.2">
      <c r="B70" s="236" t="s">
        <v>243</v>
      </c>
      <c r="C70" s="137"/>
      <c r="D70" s="151">
        <v>25</v>
      </c>
      <c r="E70" s="129">
        <f t="shared" si="1"/>
        <v>25</v>
      </c>
      <c r="F70" s="133">
        <f t="shared" si="0"/>
        <v>22</v>
      </c>
      <c r="G70" s="129">
        <v>3</v>
      </c>
      <c r="H70" s="274">
        <v>29</v>
      </c>
      <c r="I70" s="131">
        <f t="shared" si="3"/>
        <v>87</v>
      </c>
      <c r="J70" s="7"/>
      <c r="K70" s="7"/>
      <c r="L70" s="7"/>
      <c r="M70" s="7"/>
    </row>
    <row r="71" spans="1:15" x14ac:dyDescent="0.2">
      <c r="B71" s="179" t="s">
        <v>85</v>
      </c>
      <c r="C71" s="137"/>
      <c r="D71" s="151">
        <v>8</v>
      </c>
      <c r="E71" s="129">
        <f t="shared" si="1"/>
        <v>8</v>
      </c>
      <c r="F71" s="133">
        <f t="shared" si="0"/>
        <v>8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/>
      <c r="D73" s="151">
        <v>36</v>
      </c>
      <c r="E73" s="129">
        <f t="shared" si="1"/>
        <v>36</v>
      </c>
      <c r="F73" s="133">
        <f t="shared" si="0"/>
        <v>34</v>
      </c>
      <c r="G73" s="129">
        <v>2</v>
      </c>
      <c r="H73" s="274">
        <v>45</v>
      </c>
      <c r="I73" s="131">
        <f t="shared" si="3"/>
        <v>90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26</v>
      </c>
      <c r="E76" s="129">
        <f t="shared" si="7"/>
        <v>26</v>
      </c>
      <c r="F76" s="133">
        <f t="shared" si="0"/>
        <v>26</v>
      </c>
      <c r="G76" s="129"/>
      <c r="H76" s="274">
        <v>35</v>
      </c>
      <c r="I76" s="131">
        <f t="shared" si="8"/>
        <v>0</v>
      </c>
      <c r="J76" s="7"/>
      <c r="K76" s="7"/>
      <c r="L76" s="7"/>
      <c r="M76" s="7"/>
    </row>
    <row r="77" spans="1:15" x14ac:dyDescent="0.2">
      <c r="B77" s="179" t="s">
        <v>383</v>
      </c>
      <c r="C77" s="137"/>
      <c r="D77" s="151">
        <v>14</v>
      </c>
      <c r="E77" s="129">
        <f t="shared" si="7"/>
        <v>14</v>
      </c>
      <c r="F77" s="133">
        <f t="shared" si="0"/>
        <v>12</v>
      </c>
      <c r="G77" s="129">
        <v>2</v>
      </c>
      <c r="H77" s="274">
        <v>34</v>
      </c>
      <c r="I77" s="131">
        <f t="shared" si="8"/>
        <v>68</v>
      </c>
      <c r="J77" s="7"/>
      <c r="K77" s="7"/>
      <c r="L77" s="7"/>
      <c r="M77" s="7"/>
    </row>
    <row r="78" spans="1:15" x14ac:dyDescent="0.2">
      <c r="B78" s="179" t="s">
        <v>248</v>
      </c>
      <c r="C78" s="137"/>
      <c r="D78" s="151">
        <v>9</v>
      </c>
      <c r="E78" s="129">
        <f t="shared" si="7"/>
        <v>9</v>
      </c>
      <c r="F78" s="133">
        <f>E78-G78</f>
        <v>9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138</v>
      </c>
      <c r="G80" s="129">
        <v>2</v>
      </c>
      <c r="H80" s="274">
        <v>8</v>
      </c>
      <c r="I80" s="131">
        <f t="shared" si="8"/>
        <v>16</v>
      </c>
    </row>
    <row r="81" spans="2:9" x14ac:dyDescent="0.2">
      <c r="B81" s="236" t="s">
        <v>94</v>
      </c>
      <c r="C81" s="137"/>
      <c r="D81" s="151">
        <v>730</v>
      </c>
      <c r="E81" s="137">
        <f t="shared" si="7"/>
        <v>730</v>
      </c>
      <c r="F81" s="133">
        <f t="shared" si="9"/>
        <v>698</v>
      </c>
      <c r="G81" s="129">
        <v>32</v>
      </c>
      <c r="H81" s="274">
        <v>17</v>
      </c>
      <c r="I81" s="131">
        <f t="shared" si="8"/>
        <v>544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102</v>
      </c>
      <c r="E83" s="137">
        <f t="shared" si="7"/>
        <v>102</v>
      </c>
      <c r="F83" s="133">
        <f t="shared" si="9"/>
        <v>99</v>
      </c>
      <c r="G83" s="129">
        <v>3</v>
      </c>
      <c r="H83" s="274">
        <v>25</v>
      </c>
      <c r="I83" s="131">
        <f t="shared" si="8"/>
        <v>75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9</v>
      </c>
      <c r="E85" s="137">
        <f t="shared" si="7"/>
        <v>9</v>
      </c>
      <c r="F85" s="133">
        <f t="shared" si="9"/>
        <v>8</v>
      </c>
      <c r="G85" s="129">
        <v>1</v>
      </c>
      <c r="H85" s="274">
        <v>28</v>
      </c>
      <c r="I85" s="142">
        <f t="shared" si="8"/>
        <v>28</v>
      </c>
    </row>
    <row r="86" spans="2:9" ht="15" x14ac:dyDescent="0.25">
      <c r="B86" s="179" t="s">
        <v>273</v>
      </c>
      <c r="C86" s="137"/>
      <c r="D86" s="151">
        <v>13</v>
      </c>
      <c r="E86" s="137">
        <f t="shared" si="7"/>
        <v>13</v>
      </c>
      <c r="F86" s="133">
        <f t="shared" si="9"/>
        <v>13</v>
      </c>
      <c r="G86" s="129"/>
      <c r="H86" s="274">
        <v>50</v>
      </c>
      <c r="I86" s="142">
        <f t="shared" si="8"/>
        <v>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64</v>
      </c>
      <c r="E91" s="268">
        <f t="shared" si="7"/>
        <v>64</v>
      </c>
      <c r="F91" s="133">
        <f t="shared" si="9"/>
        <v>64</v>
      </c>
      <c r="G91" s="269"/>
      <c r="H91" s="313">
        <v>100</v>
      </c>
      <c r="I91" s="267">
        <f t="shared" si="8"/>
        <v>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9</v>
      </c>
      <c r="E93" s="137">
        <f t="shared" si="7"/>
        <v>9</v>
      </c>
      <c r="F93" s="133">
        <f t="shared" si="9"/>
        <v>9</v>
      </c>
      <c r="G93" s="266"/>
      <c r="H93" s="315">
        <v>45</v>
      </c>
      <c r="I93" s="142">
        <f t="shared" si="8"/>
        <v>0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9</v>
      </c>
      <c r="E95" s="247">
        <f t="shared" si="7"/>
        <v>9</v>
      </c>
      <c r="F95" s="133">
        <f t="shared" si="9"/>
        <v>9</v>
      </c>
      <c r="G95" s="266"/>
      <c r="H95" s="315">
        <v>30</v>
      </c>
      <c r="I95" s="142">
        <f t="shared" si="8"/>
        <v>0</v>
      </c>
    </row>
    <row r="96" spans="2:9" ht="20.25" customHeight="1" x14ac:dyDescent="0.25">
      <c r="B96" s="179" t="s">
        <v>437</v>
      </c>
      <c r="C96" s="393"/>
      <c r="D96" s="155">
        <v>6</v>
      </c>
      <c r="E96" s="247">
        <f t="shared" si="7"/>
        <v>6</v>
      </c>
      <c r="F96" s="133">
        <f t="shared" si="9"/>
        <v>4</v>
      </c>
      <c r="G96" s="266">
        <v>2</v>
      </c>
      <c r="H96" s="313">
        <v>44</v>
      </c>
      <c r="I96" s="142">
        <f t="shared" si="8"/>
        <v>88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24</v>
      </c>
      <c r="E100" s="268">
        <f t="shared" si="7"/>
        <v>24</v>
      </c>
      <c r="F100" s="133">
        <f t="shared" si="9"/>
        <v>24</v>
      </c>
      <c r="G100" s="266"/>
      <c r="H100" s="274">
        <v>85</v>
      </c>
      <c r="I100" s="267">
        <f t="shared" si="8"/>
        <v>0</v>
      </c>
    </row>
    <row r="101" spans="2:9" ht="15" x14ac:dyDescent="0.25">
      <c r="B101" s="179" t="s">
        <v>400</v>
      </c>
      <c r="C101" s="393"/>
      <c r="D101" s="155">
        <v>28</v>
      </c>
      <c r="E101" s="268">
        <f t="shared" si="7"/>
        <v>28</v>
      </c>
      <c r="F101" s="133">
        <f t="shared" si="9"/>
        <v>27</v>
      </c>
      <c r="G101" s="266">
        <v>1</v>
      </c>
      <c r="H101" s="313">
        <v>23</v>
      </c>
      <c r="I101" s="267">
        <f t="shared" si="8"/>
        <v>23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/>
      <c r="D104" s="155">
        <v>27</v>
      </c>
      <c r="E104" s="268">
        <f t="shared" si="7"/>
        <v>27</v>
      </c>
      <c r="F104" s="133">
        <f t="shared" si="9"/>
        <v>26</v>
      </c>
      <c r="G104" s="266">
        <v>1</v>
      </c>
      <c r="H104" s="313">
        <v>25</v>
      </c>
      <c r="I104" s="267">
        <f t="shared" si="8"/>
        <v>25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51</v>
      </c>
      <c r="E107" s="137">
        <f t="shared" si="7"/>
        <v>51</v>
      </c>
      <c r="F107" s="133">
        <f t="shared" si="9"/>
        <v>49</v>
      </c>
      <c r="G107" s="266">
        <v>2</v>
      </c>
      <c r="H107" s="313">
        <v>21</v>
      </c>
      <c r="I107" s="267">
        <f t="shared" si="8"/>
        <v>42</v>
      </c>
    </row>
    <row r="108" spans="2:9" ht="15" x14ac:dyDescent="0.25">
      <c r="B108" s="179" t="s">
        <v>412</v>
      </c>
      <c r="C108" s="133"/>
      <c r="D108" s="155">
        <v>80</v>
      </c>
      <c r="E108" s="137">
        <f t="shared" ref="E108" si="14">C108+D108</f>
        <v>80</v>
      </c>
      <c r="F108" s="133">
        <f t="shared" si="9"/>
        <v>80</v>
      </c>
      <c r="G108" s="266"/>
      <c r="H108" s="313">
        <v>21</v>
      </c>
      <c r="I108" s="267">
        <f t="shared" ref="I108" si="15">G108*H108</f>
        <v>0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6406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V74"/>
  <sheetViews>
    <sheetView topLeftCell="A18" workbookViewId="0">
      <selection activeCell="B6" sqref="B6:J34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JUEVES 19  DE AGOSTO  DEL   2021</v>
      </c>
      <c r="C3" s="3"/>
      <c r="D3" s="3"/>
      <c r="M3" s="3" t="str">
        <f>B3</f>
        <v>TEOTITLAN (5787) JUEVES 19  DE AGOSTO  DEL   2021</v>
      </c>
    </row>
    <row r="5" spans="2:18" x14ac:dyDescent="0.2">
      <c r="B5" s="3" t="s">
        <v>472</v>
      </c>
      <c r="C5" s="3"/>
      <c r="D5" s="3"/>
      <c r="M5" s="3" t="str">
        <f>B5</f>
        <v>ENCARGADO : ARMANDO MORENO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100</v>
      </c>
      <c r="F10" s="33">
        <f t="shared" ref="F10:F31" si="0">D10+E10-H10</f>
        <v>100</v>
      </c>
      <c r="G10" s="101"/>
      <c r="H10" s="324"/>
      <c r="I10" s="102">
        <v>15</v>
      </c>
      <c r="J10" s="103">
        <f>H10*I10</f>
        <v>0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24</v>
      </c>
      <c r="F12" s="33">
        <f t="shared" si="0"/>
        <v>24</v>
      </c>
      <c r="G12" s="101"/>
      <c r="H12" s="259"/>
      <c r="I12" s="104">
        <v>16</v>
      </c>
      <c r="J12" s="103">
        <f t="shared" ref="J12:J17" si="2">H12*I12</f>
        <v>0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93</v>
      </c>
      <c r="F13" s="33">
        <f t="shared" si="0"/>
        <v>87</v>
      </c>
      <c r="G13" s="101"/>
      <c r="H13" s="259">
        <v>6</v>
      </c>
      <c r="I13" s="104">
        <v>20</v>
      </c>
      <c r="J13" s="103">
        <f t="shared" si="2"/>
        <v>120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55</v>
      </c>
      <c r="F14" s="33">
        <f t="shared" si="0"/>
        <v>55</v>
      </c>
      <c r="G14" s="101"/>
      <c r="H14" s="259"/>
      <c r="I14" s="104">
        <v>30</v>
      </c>
      <c r="J14" s="103">
        <f t="shared" si="2"/>
        <v>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117</v>
      </c>
      <c r="F15" s="33">
        <f t="shared" si="0"/>
        <v>117</v>
      </c>
      <c r="G15" s="101"/>
      <c r="H15" s="324"/>
      <c r="I15" s="104">
        <v>21</v>
      </c>
      <c r="J15" s="103">
        <f t="shared" si="2"/>
        <v>0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90</v>
      </c>
      <c r="F16" s="33">
        <f t="shared" si="0"/>
        <v>88</v>
      </c>
      <c r="G16" s="101"/>
      <c r="H16" s="259">
        <v>2</v>
      </c>
      <c r="I16" s="102">
        <v>31</v>
      </c>
      <c r="J16" s="103">
        <f t="shared" si="2"/>
        <v>62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94</v>
      </c>
      <c r="F17" s="33">
        <f t="shared" si="0"/>
        <v>89</v>
      </c>
      <c r="G17" s="101"/>
      <c r="H17" s="259">
        <v>5</v>
      </c>
      <c r="I17" s="104">
        <v>31</v>
      </c>
      <c r="J17" s="103">
        <f t="shared" si="2"/>
        <v>155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32</v>
      </c>
      <c r="F20" s="33">
        <f t="shared" si="0"/>
        <v>31</v>
      </c>
      <c r="G20" s="101"/>
      <c r="H20" s="259">
        <v>1</v>
      </c>
      <c r="I20" s="104">
        <v>21</v>
      </c>
      <c r="J20" s="103">
        <f t="shared" si="1"/>
        <v>21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50</v>
      </c>
      <c r="F23" s="33">
        <f t="shared" si="0"/>
        <v>48</v>
      </c>
      <c r="G23" s="101"/>
      <c r="H23" s="259">
        <v>2</v>
      </c>
      <c r="I23" s="104">
        <v>30</v>
      </c>
      <c r="J23" s="103">
        <f t="shared" si="1"/>
        <v>60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44</v>
      </c>
      <c r="F26" s="33">
        <f t="shared" si="0"/>
        <v>42</v>
      </c>
      <c r="G26" s="101"/>
      <c r="H26" s="259">
        <v>2</v>
      </c>
      <c r="I26" s="104">
        <v>31</v>
      </c>
      <c r="J26" s="103">
        <f t="shared" si="1"/>
        <v>62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51</v>
      </c>
      <c r="F27" s="33">
        <f t="shared" si="0"/>
        <v>48</v>
      </c>
      <c r="G27" s="101"/>
      <c r="H27" s="259">
        <v>3</v>
      </c>
      <c r="I27" s="104">
        <v>13</v>
      </c>
      <c r="J27" s="103">
        <f>H27*I27</f>
        <v>39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13</v>
      </c>
      <c r="F28" s="33">
        <f t="shared" si="0"/>
        <v>13</v>
      </c>
      <c r="G28" s="177"/>
      <c r="H28" s="259"/>
      <c r="I28" s="104">
        <v>20</v>
      </c>
      <c r="J28" s="103">
        <f>H28*I28</f>
        <v>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9</v>
      </c>
      <c r="F29" s="33">
        <f t="shared" si="0"/>
        <v>8</v>
      </c>
      <c r="G29" s="177"/>
      <c r="H29" s="259">
        <v>1</v>
      </c>
      <c r="I29" s="104">
        <v>47</v>
      </c>
      <c r="J29" s="103">
        <f>H29*I29</f>
        <v>47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566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19685039370078741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G43"/>
  <sheetViews>
    <sheetView topLeftCell="A16" workbookViewId="0">
      <selection activeCell="B2" sqref="B2:H42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JUEVES 19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ARMANDO,ANTONIO,FELIPE,JOSE,NABOR,EMANUEL.</v>
      </c>
      <c r="C5" s="4"/>
      <c r="D5" s="4"/>
      <c r="E5" s="3"/>
    </row>
    <row r="6" spans="2:5" x14ac:dyDescent="0.2">
      <c r="B6" s="14" t="str">
        <f>DIESEL!B3</f>
        <v>ESTEBAN,GUADALUPE,MANUEL,GEREMIAS,PEDRO,AIDA 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448978.8299999999</v>
      </c>
    </row>
    <row r="20" spans="2:7" x14ac:dyDescent="0.2">
      <c r="B20" t="s">
        <v>111</v>
      </c>
      <c r="C20" s="110"/>
      <c r="D20" s="110"/>
      <c r="E20" s="110"/>
      <c r="G20" s="6">
        <f>DIESEL!D79</f>
        <v>8351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6406</v>
      </c>
    </row>
    <row r="23" spans="2:7" x14ac:dyDescent="0.2">
      <c r="B23" t="s">
        <v>245</v>
      </c>
      <c r="C23" s="110"/>
      <c r="D23" s="110"/>
      <c r="E23" s="110"/>
      <c r="G23" s="6">
        <f>DIESEL!D82</f>
        <v>566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6" t="s">
        <v>112</v>
      </c>
      <c r="C25" s="396"/>
      <c r="D25" s="396"/>
      <c r="E25" s="396"/>
      <c r="G25" s="30">
        <f>G19+G20+G22+G23+G24+G21</f>
        <v>464301.8299999999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NOTAS!H28</f>
        <v>170641.22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6" t="s">
        <v>386</v>
      </c>
      <c r="C31" s="396"/>
      <c r="D31" s="396"/>
      <c r="E31" s="396"/>
      <c r="G31" s="30">
        <f>G25-G27-G28-G30-G29</f>
        <v>293660.60999999987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7"/>
      <c r="C33" s="397"/>
      <c r="D33" s="397"/>
      <c r="E33" s="397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281260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NOTAS!E37</f>
        <v>12400</v>
      </c>
    </row>
    <row r="36" spans="2:7" ht="15" x14ac:dyDescent="0.25">
      <c r="B36" s="110"/>
      <c r="C36" s="110"/>
      <c r="D36" s="110"/>
      <c r="E36" s="110"/>
      <c r="G36" s="228">
        <f>G34+G35</f>
        <v>293660</v>
      </c>
    </row>
    <row r="37" spans="2:7" x14ac:dyDescent="0.2">
      <c r="B37" s="110"/>
      <c r="C37" s="110"/>
      <c r="D37" s="110"/>
      <c r="E37" s="110"/>
    </row>
    <row r="38" spans="2:7" x14ac:dyDescent="0.2">
      <c r="B38" s="396" t="s">
        <v>114</v>
      </c>
      <c r="C38" s="396"/>
      <c r="D38" s="396"/>
      <c r="E38" s="396"/>
      <c r="G38" s="30">
        <f>G36-G31</f>
        <v>-0.60999999986961484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1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2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3"/>
    </customSheetView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38"/>
  <sheetViews>
    <sheetView topLeftCell="A11" zoomScale="90" zoomScaleNormal="90" workbookViewId="0">
      <selection activeCell="H27" sqref="H27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JUEVES 19  DE AGOSTO  DEL   2021</v>
      </c>
    </row>
    <row r="6" spans="1:5" x14ac:dyDescent="0.2">
      <c r="B6" s="3"/>
    </row>
    <row r="7" spans="1:5" x14ac:dyDescent="0.2">
      <c r="B7" s="14" t="str">
        <f>DIESEL!B2</f>
        <v>TRABAJARON : ARMANDO,ANTONIO,FELIPE,JOSE,NABOR,EMANUEL.</v>
      </c>
      <c r="C7" s="58"/>
      <c r="D7" s="58"/>
      <c r="E7" s="58"/>
    </row>
    <row r="8" spans="1:5" x14ac:dyDescent="0.2">
      <c r="B8" s="14" t="str">
        <f>DIESEL!B3</f>
        <v>ESTEBAN,GUADALUPE,MANUEL,GEREMIAS,PEDRO,AIDA 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281260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NOTAS!E37</f>
        <v>12400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293660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8351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6406</v>
      </c>
    </row>
    <row r="27" spans="2:5" x14ac:dyDescent="0.2">
      <c r="B27" s="3"/>
      <c r="C27" s="3" t="s">
        <v>276</v>
      </c>
      <c r="D27" s="3"/>
      <c r="E27" s="30">
        <f>PALETAS!J33</f>
        <v>566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15323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14624</v>
      </c>
      <c r="D34" s="255" t="s">
        <v>339</v>
      </c>
      <c r="E34" s="43">
        <f>DIESEL!D89</f>
        <v>30345</v>
      </c>
    </row>
    <row r="35" spans="2:7" x14ac:dyDescent="0.2">
      <c r="B35" s="238" t="s">
        <v>279</v>
      </c>
      <c r="C35" s="195">
        <f>DIESEL!D86</f>
        <v>2454</v>
      </c>
      <c r="D35" s="238" t="s">
        <v>279</v>
      </c>
      <c r="E35" s="43">
        <f>DIESEL!D90</f>
        <v>48342</v>
      </c>
    </row>
    <row r="36" spans="2:7" x14ac:dyDescent="0.2">
      <c r="B36" s="238" t="s">
        <v>280</v>
      </c>
      <c r="C36" s="195">
        <f>DIESEL!D87</f>
        <v>3865</v>
      </c>
      <c r="D36" s="238" t="s">
        <v>280</v>
      </c>
      <c r="E36" s="43">
        <f>DIESEL!D91</f>
        <v>52223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20943</v>
      </c>
    </row>
  </sheetData>
  <customSheetViews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1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2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3"/>
    </customSheetView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xmlns:xlrd2="http://schemas.microsoft.com/office/spreadsheetml/2017/richdata2" ref="H7:H47">
    <sortCondition ref="H7:H47"/>
  </sortState>
  <customSheetViews>
    <customSheetView guid="{BF17821F-9570-4DD7-9AE6-83D9C9F4754D}">
      <selection activeCell="J44" sqref="J44"/>
      <pageMargins left="0.7" right="0.7" top="0.75" bottom="0.75" header="0.3" footer="0.3"/>
    </customSheetView>
    <customSheetView guid="{79F0E626-27F7-4612-9CC9-F0A974973A7D}" state="hidden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I1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I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JUEVES 19  DE AGOSTO  DEL   2021</v>
      </c>
      <c r="C1" s="3"/>
      <c r="D1" s="3"/>
      <c r="E1" s="3"/>
      <c r="F1" s="3"/>
    </row>
    <row r="2" spans="1:12" x14ac:dyDescent="0.2">
      <c r="B2" s="14" t="str">
        <f>DIESEL!B2</f>
        <v>TRABAJARON : ARMANDO,ANTONIO,FELIPE,JOSE,NABOR,EMANUEL.</v>
      </c>
    </row>
    <row r="3" spans="1:12" x14ac:dyDescent="0.2">
      <c r="B3" s="14" t="str">
        <f>DIESEL!B3</f>
        <v>ESTEBAN,GUADALUPE,MANUEL,GEREMIAS,PEDRO,AIDA 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1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2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3"/>
    </customSheetView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9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A19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1"/>
  <sheetViews>
    <sheetView topLeftCell="A11" zoomScale="80" zoomScaleNormal="80" workbookViewId="0">
      <selection activeCell="E39" sqref="E39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JUEVES 19  DE AGOSTO  DEL   2021</v>
      </c>
      <c r="C1" s="52"/>
      <c r="D1" s="52"/>
    </row>
    <row r="2" spans="1:17" x14ac:dyDescent="0.2">
      <c r="B2" s="14" t="str">
        <f>DIESEL!B2</f>
        <v>TRABAJARON : ARMANDO,ANTONIO,FELIPE,JOSE,NABOR,EMANUEL.</v>
      </c>
    </row>
    <row r="3" spans="1:17" x14ac:dyDescent="0.2">
      <c r="B3" s="14" t="str">
        <f>DIESEL!B3</f>
        <v>ESTEBAN,GUADALUPE,MANUEL,GEREMIAS,PEDRO,AIDA 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55723</v>
      </c>
      <c r="D8" s="189" t="s">
        <v>24</v>
      </c>
      <c r="E8" s="172">
        <v>52099</v>
      </c>
      <c r="F8" s="3"/>
    </row>
    <row r="9" spans="1:17" ht="15.75" x14ac:dyDescent="0.25">
      <c r="A9" s="148"/>
      <c r="B9" s="168"/>
      <c r="C9" s="172">
        <v>55359</v>
      </c>
      <c r="D9" s="189"/>
      <c r="E9" s="172">
        <v>51907</v>
      </c>
      <c r="F9" s="3"/>
      <c r="I9" s="7"/>
    </row>
    <row r="10" spans="1:17" ht="15.75" x14ac:dyDescent="0.25">
      <c r="A10" s="148"/>
      <c r="B10" s="168"/>
      <c r="C10" s="148">
        <f>C8-C9</f>
        <v>364</v>
      </c>
      <c r="D10" s="192"/>
      <c r="E10" s="148">
        <f>E8-E9</f>
        <v>192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8310.119999999999</v>
      </c>
      <c r="D12" s="168"/>
      <c r="E12" s="171">
        <f>E10*E11</f>
        <v>4383.3599999999997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64236</v>
      </c>
      <c r="D15" s="192" t="s">
        <v>26</v>
      </c>
      <c r="E15" s="172">
        <v>54611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63790</v>
      </c>
      <c r="D16" s="168"/>
      <c r="E16" s="172">
        <v>54043</v>
      </c>
      <c r="F16" s="3"/>
    </row>
    <row r="17" spans="1:11" ht="15.75" x14ac:dyDescent="0.25">
      <c r="A17" s="148"/>
      <c r="B17" s="192"/>
      <c r="C17" s="148">
        <f>C15-C16</f>
        <v>446</v>
      </c>
      <c r="D17" s="168"/>
      <c r="E17" s="148">
        <f>E15-E16</f>
        <v>568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10182.179999999998</v>
      </c>
      <c r="D19" s="168"/>
      <c r="E19" s="191">
        <f>E17*E18</f>
        <v>12967.439999999999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1220701</v>
      </c>
      <c r="D25" s="192" t="s">
        <v>28</v>
      </c>
      <c r="E25" s="172">
        <v>1350772</v>
      </c>
      <c r="F25" s="3"/>
    </row>
    <row r="26" spans="1:11" ht="15.75" x14ac:dyDescent="0.25">
      <c r="A26" s="148"/>
      <c r="B26" s="168"/>
      <c r="C26" s="359">
        <v>1220565</v>
      </c>
      <c r="D26" s="192"/>
      <c r="E26" s="172">
        <v>1350615</v>
      </c>
      <c r="F26" s="3"/>
    </row>
    <row r="27" spans="1:11" ht="15.75" x14ac:dyDescent="0.25">
      <c r="A27" s="148"/>
      <c r="B27" s="168"/>
      <c r="C27" s="172">
        <f>C25-C26</f>
        <v>136</v>
      </c>
      <c r="D27" s="168"/>
      <c r="E27" s="148">
        <f>E25-E26</f>
        <v>157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56024.819999999985</v>
      </c>
    </row>
    <row r="29" spans="1:11" ht="15.75" x14ac:dyDescent="0.25">
      <c r="A29" s="148"/>
      <c r="B29" s="168"/>
      <c r="C29" s="191">
        <f>C27*C28</f>
        <v>3104.8799999999997</v>
      </c>
      <c r="D29" s="168"/>
      <c r="E29" s="191">
        <f>E27*E28</f>
        <v>3584.31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1487801</v>
      </c>
      <c r="D32" s="192" t="s">
        <v>30</v>
      </c>
      <c r="E32" s="172">
        <v>1446028</v>
      </c>
      <c r="F32" s="3"/>
    </row>
    <row r="33" spans="1:14" ht="15.75" x14ac:dyDescent="0.25">
      <c r="A33" s="148"/>
      <c r="B33" s="168"/>
      <c r="C33" s="172">
        <v>1487730</v>
      </c>
      <c r="D33" s="168"/>
      <c r="E33" s="172">
        <v>1445810</v>
      </c>
      <c r="F33" s="3"/>
    </row>
    <row r="34" spans="1:14" ht="15.75" x14ac:dyDescent="0.25">
      <c r="A34" s="148"/>
      <c r="B34" s="168"/>
      <c r="C34" s="148">
        <f>C32-C33</f>
        <v>71</v>
      </c>
      <c r="D34" s="168"/>
      <c r="E34" s="148">
        <f>E32-E33</f>
        <v>218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1620.9299999999998</v>
      </c>
      <c r="D36" s="168"/>
      <c r="E36" s="172">
        <f>E34*E35</f>
        <v>4976.9399999999996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760111</v>
      </c>
      <c r="D39" s="192" t="s">
        <v>32</v>
      </c>
      <c r="E39" s="172">
        <v>564698</v>
      </c>
      <c r="F39" s="3"/>
    </row>
    <row r="40" spans="1:14" ht="15.75" x14ac:dyDescent="0.25">
      <c r="A40" s="148"/>
      <c r="B40" s="168"/>
      <c r="C40" s="172">
        <v>759887</v>
      </c>
      <c r="D40" s="168"/>
      <c r="E40" s="172">
        <v>564620</v>
      </c>
      <c r="F40" s="3"/>
      <c r="H40" s="193"/>
    </row>
    <row r="41" spans="1:14" ht="15.75" x14ac:dyDescent="0.25">
      <c r="A41" s="148"/>
      <c r="B41" s="168"/>
      <c r="C41" s="148">
        <f>C39-C40</f>
        <v>224</v>
      </c>
      <c r="D41" s="168"/>
      <c r="E41" s="379">
        <f>E39-E40</f>
        <v>78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5113.92</v>
      </c>
      <c r="D43" s="168"/>
      <c r="E43" s="191">
        <f>E41*E42</f>
        <v>1780.7399999999998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2454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4"/>
  <sheetViews>
    <sheetView topLeftCell="A2" zoomScale="80" zoomScaleNormal="80" workbookViewId="0">
      <selection activeCell="H16" sqref="H16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JUEVES 19  DE AGOSTO  DEL   2021</v>
      </c>
      <c r="C1" s="31"/>
      <c r="D1" s="52"/>
      <c r="E1" s="52"/>
    </row>
    <row r="2" spans="2:15" x14ac:dyDescent="0.2">
      <c r="B2" s="14" t="str">
        <f>DIESEL!B2</f>
        <v>TRABAJARON : ARMANDO,ANTONIO,FELIPE,JOSE,NABOR,EMANUEL.</v>
      </c>
      <c r="C2" s="14"/>
    </row>
    <row r="3" spans="2:15" x14ac:dyDescent="0.2">
      <c r="B3" s="14" t="str">
        <f>DIESEL!B3</f>
        <v>ESTEBAN,GUADALUPE,MANUEL,GEREMIAS,PEDRO,AIDA 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177702</v>
      </c>
      <c r="D7" s="192" t="s">
        <v>330</v>
      </c>
      <c r="E7" s="172">
        <v>185513</v>
      </c>
      <c r="I7" s="80"/>
    </row>
    <row r="8" spans="2:15" ht="15" x14ac:dyDescent="0.2">
      <c r="B8" s="148"/>
      <c r="C8" s="172">
        <v>175969</v>
      </c>
      <c r="D8" s="148"/>
      <c r="E8" s="172">
        <v>183445</v>
      </c>
      <c r="I8" s="80"/>
    </row>
    <row r="9" spans="2:15" ht="15" x14ac:dyDescent="0.2">
      <c r="B9" s="148"/>
      <c r="C9" s="148">
        <f>C7-C8</f>
        <v>1733</v>
      </c>
      <c r="D9" s="148"/>
      <c r="E9" s="148">
        <f>E7-E8</f>
        <v>2068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36375.67</v>
      </c>
      <c r="D11" s="172"/>
      <c r="E11" s="171">
        <f>E9*E10</f>
        <v>43407.32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225833</v>
      </c>
      <c r="D16" s="189" t="s">
        <v>331</v>
      </c>
      <c r="E16" s="359">
        <v>231423</v>
      </c>
    </row>
    <row r="17" spans="2:12" ht="15" x14ac:dyDescent="0.2">
      <c r="B17" s="148"/>
      <c r="C17" s="172">
        <v>224510</v>
      </c>
      <c r="D17" s="148"/>
      <c r="E17" s="359">
        <v>228526</v>
      </c>
      <c r="H17" s="43"/>
    </row>
    <row r="18" spans="2:12" ht="15" x14ac:dyDescent="0.2">
      <c r="B18" s="148"/>
      <c r="C18" s="148">
        <f>C16-C17</f>
        <v>1323</v>
      </c>
      <c r="D18" s="148"/>
      <c r="E18" s="148">
        <f>E16-E17</f>
        <v>2897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27769.769999999997</v>
      </c>
      <c r="D20" s="148"/>
      <c r="E20" s="277">
        <f>E18*E19</f>
        <v>60808.03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306957.75999999995</v>
      </c>
    </row>
    <row r="23" spans="2:12" ht="15.75" x14ac:dyDescent="0.25">
      <c r="B23" s="192" t="s">
        <v>333</v>
      </c>
      <c r="C23" s="172">
        <v>5270320</v>
      </c>
      <c r="D23" s="192" t="s">
        <v>334</v>
      </c>
      <c r="E23" s="284">
        <v>5766055</v>
      </c>
      <c r="H23" s="6"/>
    </row>
    <row r="24" spans="2:12" ht="15.75" x14ac:dyDescent="0.25">
      <c r="B24" s="148"/>
      <c r="C24" s="172">
        <v>5268711</v>
      </c>
      <c r="D24" s="192"/>
      <c r="E24" s="284">
        <v>5764636</v>
      </c>
      <c r="H24" s="6"/>
    </row>
    <row r="25" spans="2:12" ht="15" x14ac:dyDescent="0.2">
      <c r="B25" s="148"/>
      <c r="C25" s="148">
        <f>C23-C24</f>
        <v>1609</v>
      </c>
      <c r="D25" s="148"/>
      <c r="E25" s="285">
        <f>E23-E24</f>
        <v>1419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33772.909999999996</v>
      </c>
      <c r="D27" s="148"/>
      <c r="E27" s="287">
        <f>E25*E26</f>
        <v>29784.809999999998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6479274</v>
      </c>
      <c r="D30" s="192" t="s">
        <v>336</v>
      </c>
      <c r="E30" s="278">
        <v>6202671</v>
      </c>
      <c r="H30" s="6"/>
    </row>
    <row r="31" spans="2:12" ht="15" x14ac:dyDescent="0.2">
      <c r="B31" s="148"/>
      <c r="C31" s="172">
        <v>6478450</v>
      </c>
      <c r="D31" s="148"/>
      <c r="E31" s="278">
        <v>6202170</v>
      </c>
      <c r="H31" s="6"/>
    </row>
    <row r="32" spans="2:12" ht="15" x14ac:dyDescent="0.2">
      <c r="B32" s="148"/>
      <c r="C32" s="148">
        <f>C30-C31</f>
        <v>824</v>
      </c>
      <c r="D32" s="148"/>
      <c r="E32" s="173">
        <f>E30-E31</f>
        <v>501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17295.759999999998</v>
      </c>
      <c r="D34" s="148"/>
      <c r="E34" s="279">
        <f>E32*E33</f>
        <v>10515.99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3377912</v>
      </c>
      <c r="D37" s="192" t="s">
        <v>337</v>
      </c>
      <c r="E37" s="278">
        <v>2406456</v>
      </c>
      <c r="H37" s="6"/>
    </row>
    <row r="38" spans="2:13" ht="15" x14ac:dyDescent="0.2">
      <c r="B38" s="148"/>
      <c r="C38" s="172">
        <v>3376714</v>
      </c>
      <c r="D38" s="148"/>
      <c r="E38" s="278">
        <v>2405404</v>
      </c>
      <c r="H38" s="6"/>
    </row>
    <row r="39" spans="2:13" ht="15" x14ac:dyDescent="0.2">
      <c r="B39" s="148"/>
      <c r="C39" s="148">
        <f>C37-C38</f>
        <v>1198</v>
      </c>
      <c r="D39" s="148"/>
      <c r="E39" s="173">
        <f>E37-E38</f>
        <v>1052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25146.019999999997</v>
      </c>
      <c r="D41" s="148"/>
      <c r="E41" s="279">
        <f>E39*E40</f>
        <v>22081.48</v>
      </c>
      <c r="G41" s="276">
        <f>C41+E41</f>
        <v>47227.5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14624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JUEVES 19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ARMANDO,ANTONIO,FELIPE,JOSE,NABOR,EMANUEL.</v>
      </c>
      <c r="C2" s="14"/>
      <c r="D2" s="14"/>
      <c r="E2" s="14"/>
      <c r="F2" s="14"/>
    </row>
    <row r="3" spans="1:7" x14ac:dyDescent="0.2">
      <c r="A3" s="14"/>
      <c r="B3" s="14" t="str">
        <f>DIESEL!B3</f>
        <v>ESTEBAN,GUADALUPE,MANUEL,GEREMIAS,PEDRO,AIDA 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JUEVES 19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ARMANDO,ANTONIO,FELIPE,JOSE,NABOR,EMANUEL.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ESTEBAN,GUADALUPE,MANUEL,GEREMIAS,PEDRO,AIDA 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JUEVES 19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ARMANDO,ANTONIO,FELIPE,JOSE,NABOR,EMANUEL.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ESTEBAN,GUADALUPE,MANUEL,GEREMIAS,PEDRO,AIDA 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topLeftCell="A25" workbookViewId="0">
      <selection activeCell="F33" sqref="F33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1" width="15.7109375" customWidth="1"/>
    <col min="12" max="12" width="12.140625" customWidth="1"/>
    <col min="13" max="13" width="15.7109375" customWidth="1"/>
    <col min="14" max="254" width="11.42578125" customWidth="1"/>
  </cols>
  <sheetData>
    <row r="1" spans="1:13" x14ac:dyDescent="0.2">
      <c r="A1" s="58"/>
      <c r="B1" s="52" t="str">
        <f>DIESEL!B1</f>
        <v>TEOTITLAN (5787) JUEVES 19  DE AGOSTO  DEL   2021</v>
      </c>
      <c r="C1" s="58"/>
      <c r="D1" s="58"/>
      <c r="E1" s="58"/>
      <c r="F1" s="58"/>
      <c r="G1" s="58"/>
    </row>
    <row r="2" spans="1:13" x14ac:dyDescent="0.2">
      <c r="A2" s="58"/>
      <c r="B2" s="58" t="str">
        <f>DIESEL!B2</f>
        <v>TRABAJARON : ARMANDO,ANTONIO,FELIPE,JOSE,NABOR,EMANUEL.</v>
      </c>
      <c r="C2" s="58"/>
      <c r="D2" s="58"/>
      <c r="E2" s="58"/>
      <c r="F2" s="58"/>
      <c r="G2" s="58"/>
    </row>
    <row r="3" spans="1:13" x14ac:dyDescent="0.2">
      <c r="A3" s="58"/>
      <c r="B3" s="58" t="str">
        <f>DIESEL!B3</f>
        <v>ESTEBAN,GUADALUPE,MANUEL,GEREMIAS,PEDRO,AIDA .</v>
      </c>
      <c r="C3" s="58"/>
      <c r="D3" s="58"/>
      <c r="E3" s="58"/>
      <c r="F3" s="58"/>
      <c r="G3" s="58"/>
    </row>
    <row r="4" spans="1:13" x14ac:dyDescent="0.2">
      <c r="A4" s="58"/>
      <c r="B4" s="58"/>
      <c r="C4" s="58"/>
      <c r="D4" s="58"/>
      <c r="E4" s="58"/>
      <c r="F4" s="58"/>
      <c r="G4" s="58"/>
    </row>
    <row r="5" spans="1:13" x14ac:dyDescent="0.2">
      <c r="A5" s="58"/>
      <c r="B5" s="13"/>
      <c r="C5" s="92"/>
      <c r="D5" s="93"/>
      <c r="E5" s="94"/>
      <c r="F5" s="73"/>
      <c r="G5" s="58"/>
    </row>
    <row r="6" spans="1:13" x14ac:dyDescent="0.2">
      <c r="A6" s="58"/>
      <c r="B6" s="304" t="s">
        <v>359</v>
      </c>
      <c r="C6" s="305"/>
      <c r="D6" s="305"/>
      <c r="E6" s="306">
        <v>281260</v>
      </c>
      <c r="F6" s="307"/>
      <c r="G6" s="58"/>
      <c r="J6" s="327"/>
    </row>
    <row r="7" spans="1:13" x14ac:dyDescent="0.2">
      <c r="A7" s="58"/>
      <c r="B7" s="183"/>
      <c r="C7" s="335"/>
      <c r="D7" s="185"/>
      <c r="E7" s="375"/>
      <c r="F7" s="376"/>
      <c r="G7" s="58"/>
      <c r="J7" s="327"/>
    </row>
    <row r="8" spans="1:13" x14ac:dyDescent="0.2">
      <c r="A8" s="58"/>
      <c r="B8" s="183" t="s">
        <v>486</v>
      </c>
      <c r="C8" s="335"/>
      <c r="D8" s="185"/>
      <c r="E8" s="375">
        <v>3311.44</v>
      </c>
      <c r="F8" s="376"/>
      <c r="G8" s="58"/>
      <c r="I8" s="395"/>
      <c r="J8" s="327"/>
    </row>
    <row r="9" spans="1:13" x14ac:dyDescent="0.2">
      <c r="A9" s="58"/>
      <c r="B9" s="183" t="s">
        <v>475</v>
      </c>
      <c r="C9" s="184"/>
      <c r="D9" s="186"/>
      <c r="E9" s="375">
        <v>4000</v>
      </c>
      <c r="F9" s="376"/>
      <c r="G9" s="58"/>
      <c r="I9" s="395"/>
      <c r="J9" s="327"/>
    </row>
    <row r="10" spans="1:13" x14ac:dyDescent="0.2">
      <c r="A10" s="58"/>
      <c r="B10" s="183" t="s">
        <v>476</v>
      </c>
      <c r="C10" s="184"/>
      <c r="D10" s="186"/>
      <c r="E10" s="375">
        <v>1000</v>
      </c>
      <c r="F10" s="376"/>
      <c r="G10" s="58"/>
      <c r="I10" s="395"/>
      <c r="J10" s="327"/>
      <c r="K10">
        <v>100</v>
      </c>
      <c r="L10">
        <v>64</v>
      </c>
      <c r="M10">
        <f>L10*K10</f>
        <v>6400</v>
      </c>
    </row>
    <row r="11" spans="1:13" x14ac:dyDescent="0.2">
      <c r="A11" s="58"/>
      <c r="B11" s="183" t="s">
        <v>479</v>
      </c>
      <c r="C11" s="184"/>
      <c r="D11" s="186"/>
      <c r="E11" s="375">
        <v>1000</v>
      </c>
      <c r="F11" s="376"/>
      <c r="G11" s="58"/>
      <c r="I11" s="395"/>
      <c r="J11" s="327"/>
      <c r="K11">
        <v>50</v>
      </c>
      <c r="L11">
        <v>76</v>
      </c>
      <c r="M11">
        <f t="shared" ref="M11:M16" si="0">L11*K11</f>
        <v>3800</v>
      </c>
    </row>
    <row r="12" spans="1:13" x14ac:dyDescent="0.2">
      <c r="A12" s="58"/>
      <c r="B12" s="183" t="s">
        <v>491</v>
      </c>
      <c r="C12" s="184"/>
      <c r="D12" s="186"/>
      <c r="E12" s="375">
        <v>4003.75</v>
      </c>
      <c r="F12" s="376"/>
      <c r="G12" s="58"/>
      <c r="J12" s="327"/>
      <c r="K12">
        <v>20</v>
      </c>
      <c r="L12">
        <v>50</v>
      </c>
      <c r="M12">
        <f t="shared" si="0"/>
        <v>1000</v>
      </c>
    </row>
    <row r="13" spans="1:13" x14ac:dyDescent="0.2">
      <c r="A13" s="58"/>
      <c r="B13" s="183" t="s">
        <v>480</v>
      </c>
      <c r="C13" s="184"/>
      <c r="D13" s="186"/>
      <c r="E13" s="135">
        <v>509.33</v>
      </c>
      <c r="F13" s="376"/>
      <c r="G13" s="58"/>
      <c r="K13">
        <v>25</v>
      </c>
      <c r="L13">
        <v>32</v>
      </c>
      <c r="M13">
        <f t="shared" si="0"/>
        <v>800</v>
      </c>
    </row>
    <row r="14" spans="1:13" x14ac:dyDescent="0.2">
      <c r="A14" s="58"/>
      <c r="B14" s="183" t="s">
        <v>489</v>
      </c>
      <c r="C14" s="184"/>
      <c r="D14" s="186"/>
      <c r="E14" s="135">
        <v>300</v>
      </c>
      <c r="F14" s="376"/>
      <c r="G14" s="58"/>
    </row>
    <row r="15" spans="1:13" x14ac:dyDescent="0.2">
      <c r="A15" s="58"/>
      <c r="B15" s="183" t="s">
        <v>490</v>
      </c>
      <c r="C15" s="184"/>
      <c r="D15" s="186"/>
      <c r="E15" s="135">
        <v>1500</v>
      </c>
      <c r="F15" s="376"/>
      <c r="G15" s="58"/>
    </row>
    <row r="16" spans="1:13" x14ac:dyDescent="0.2">
      <c r="A16" s="58"/>
      <c r="B16" s="183" t="s">
        <v>487</v>
      </c>
      <c r="C16" s="184"/>
      <c r="D16" s="186"/>
      <c r="E16" s="135">
        <v>13165.74</v>
      </c>
      <c r="F16" s="376"/>
      <c r="G16" s="58"/>
      <c r="K16">
        <v>15</v>
      </c>
      <c r="M16">
        <f t="shared" si="0"/>
        <v>0</v>
      </c>
    </row>
    <row r="17" spans="1:13" x14ac:dyDescent="0.2">
      <c r="A17" s="58"/>
      <c r="B17" s="183" t="s">
        <v>488</v>
      </c>
      <c r="C17" s="184"/>
      <c r="D17" s="186"/>
      <c r="E17" s="135">
        <v>13542.4</v>
      </c>
      <c r="F17" s="376"/>
      <c r="G17" s="58"/>
      <c r="L17">
        <f>SUM(L10:L16)</f>
        <v>222</v>
      </c>
      <c r="M17">
        <f>SUM(M10:M16)</f>
        <v>12000</v>
      </c>
    </row>
    <row r="18" spans="1:13" x14ac:dyDescent="0.2">
      <c r="A18" s="58"/>
      <c r="B18" s="183" t="s">
        <v>481</v>
      </c>
      <c r="C18" s="184"/>
      <c r="D18" s="186"/>
      <c r="E18" s="135">
        <v>34094.559999999998</v>
      </c>
      <c r="F18" s="376"/>
      <c r="G18" s="58"/>
    </row>
    <row r="19" spans="1:13" x14ac:dyDescent="0.2">
      <c r="A19" s="58"/>
      <c r="B19" s="183" t="s">
        <v>482</v>
      </c>
      <c r="C19" s="184"/>
      <c r="D19" s="186"/>
      <c r="E19" s="135">
        <v>232</v>
      </c>
      <c r="F19" s="376"/>
      <c r="G19" s="58"/>
    </row>
    <row r="20" spans="1:13" x14ac:dyDescent="0.2">
      <c r="A20" s="58"/>
      <c r="B20" s="183" t="s">
        <v>477</v>
      </c>
      <c r="C20" s="184"/>
      <c r="D20" s="186"/>
      <c r="E20" s="135">
        <v>1900</v>
      </c>
      <c r="F20" s="376"/>
      <c r="G20" s="58"/>
    </row>
    <row r="21" spans="1:13" x14ac:dyDescent="0.2">
      <c r="A21" s="58"/>
      <c r="B21" s="183" t="s">
        <v>483</v>
      </c>
      <c r="C21" s="184"/>
      <c r="D21" s="186"/>
      <c r="E21" s="135">
        <v>280</v>
      </c>
      <c r="F21" s="73"/>
      <c r="G21" s="58"/>
    </row>
    <row r="22" spans="1:13" x14ac:dyDescent="0.2">
      <c r="A22" s="58"/>
      <c r="B22" s="183" t="s">
        <v>484</v>
      </c>
      <c r="C22" s="184"/>
      <c r="D22" s="186"/>
      <c r="E22" s="135">
        <v>140</v>
      </c>
      <c r="F22" s="73"/>
      <c r="G22" s="58"/>
    </row>
    <row r="23" spans="1:13" x14ac:dyDescent="0.2">
      <c r="A23" s="58"/>
      <c r="B23" s="183" t="s">
        <v>485</v>
      </c>
      <c r="C23" s="184"/>
      <c r="D23" s="186"/>
      <c r="E23" s="135">
        <v>60</v>
      </c>
      <c r="F23" s="73"/>
      <c r="G23" s="58"/>
    </row>
    <row r="24" spans="1:13" x14ac:dyDescent="0.2">
      <c r="A24" s="58"/>
      <c r="B24" s="183" t="s">
        <v>478</v>
      </c>
      <c r="C24" s="184"/>
      <c r="D24" s="186"/>
      <c r="E24" s="135">
        <v>90630</v>
      </c>
      <c r="F24" s="73"/>
      <c r="G24" s="58"/>
    </row>
    <row r="25" spans="1:13" x14ac:dyDescent="0.2">
      <c r="A25" s="58"/>
      <c r="B25" s="183"/>
      <c r="C25" s="184"/>
      <c r="D25" s="186"/>
      <c r="E25" s="135"/>
      <c r="F25" s="73"/>
      <c r="G25" s="58"/>
      <c r="H25" s="276"/>
    </row>
    <row r="26" spans="1:13" x14ac:dyDescent="0.2">
      <c r="A26" s="58"/>
      <c r="B26" s="183"/>
      <c r="C26" s="184"/>
      <c r="D26" s="186"/>
      <c r="E26" s="135"/>
      <c r="F26" s="73"/>
      <c r="G26" s="58"/>
      <c r="H26" s="276"/>
    </row>
    <row r="27" spans="1:13" x14ac:dyDescent="0.2">
      <c r="A27" s="58"/>
      <c r="B27" s="183"/>
      <c r="C27" s="184"/>
      <c r="D27" s="186"/>
      <c r="E27" s="135"/>
      <c r="F27" s="73"/>
      <c r="G27" s="58"/>
      <c r="H27" s="276"/>
    </row>
    <row r="28" spans="1:13" x14ac:dyDescent="0.2">
      <c r="A28" s="58"/>
      <c r="B28" s="183"/>
      <c r="C28" s="184"/>
      <c r="D28" s="186"/>
      <c r="E28" s="135"/>
      <c r="F28" s="73"/>
      <c r="G28" s="58"/>
      <c r="H28" s="276">
        <f>SUM(E7:E21)+E29+E32+E33+E34+E31+E24+E25+E22+E28+E23+E26+E27+E35</f>
        <v>170641.22</v>
      </c>
    </row>
    <row r="29" spans="1:13" x14ac:dyDescent="0.2">
      <c r="A29" s="58"/>
      <c r="B29" s="183"/>
      <c r="C29" s="184"/>
      <c r="D29" s="186"/>
      <c r="E29" s="135"/>
      <c r="F29" s="73"/>
      <c r="G29" s="58"/>
      <c r="H29" s="276"/>
    </row>
    <row r="30" spans="1:13" x14ac:dyDescent="0.2">
      <c r="A30" s="58"/>
      <c r="B30" s="63" t="s">
        <v>57</v>
      </c>
      <c r="C30" s="54"/>
      <c r="D30" s="54"/>
      <c r="E30" s="141">
        <f>SUM(E6:E29)</f>
        <v>450929.22000000003</v>
      </c>
      <c r="F30" s="119"/>
      <c r="G30" s="58"/>
      <c r="H30" s="66"/>
      <c r="I30" s="30"/>
      <c r="J30" s="6"/>
    </row>
    <row r="31" spans="1:13" x14ac:dyDescent="0.2">
      <c r="A31" s="58"/>
      <c r="B31" s="63"/>
      <c r="C31" s="54"/>
      <c r="D31" s="54"/>
      <c r="E31" s="118"/>
      <c r="F31" s="119"/>
      <c r="G31" s="58"/>
      <c r="H31" s="66"/>
      <c r="I31" s="372"/>
      <c r="J31" s="6"/>
    </row>
    <row r="32" spans="1:13" x14ac:dyDescent="0.2">
      <c r="A32" s="58" t="s">
        <v>148</v>
      </c>
      <c r="B32" s="374" t="s">
        <v>473</v>
      </c>
      <c r="C32" s="54"/>
      <c r="D32" s="54"/>
      <c r="E32" s="371">
        <v>520</v>
      </c>
      <c r="F32" s="119"/>
      <c r="G32" s="58"/>
      <c r="H32" s="66">
        <f>E38</f>
        <v>464301.22000000003</v>
      </c>
      <c r="I32" s="30">
        <f>DIESEL!D83</f>
        <v>464301.8299999999</v>
      </c>
      <c r="J32" s="6"/>
    </row>
    <row r="33" spans="1:10" x14ac:dyDescent="0.2">
      <c r="A33" s="58"/>
      <c r="B33" s="374" t="s">
        <v>474</v>
      </c>
      <c r="C33" s="54"/>
      <c r="D33" s="54"/>
      <c r="E33" s="118">
        <v>452</v>
      </c>
      <c r="F33" s="119"/>
      <c r="G33" s="58"/>
      <c r="H33" s="66"/>
      <c r="I33" s="30"/>
      <c r="J33" s="6"/>
    </row>
    <row r="34" spans="1:10" x14ac:dyDescent="0.2">
      <c r="A34" s="58"/>
      <c r="B34" s="374"/>
      <c r="C34" s="54"/>
      <c r="D34" s="54"/>
      <c r="E34" s="118"/>
      <c r="F34" s="119"/>
      <c r="G34" s="58"/>
      <c r="H34" s="66"/>
      <c r="I34" s="30"/>
      <c r="J34" s="6"/>
    </row>
    <row r="35" spans="1:10" x14ac:dyDescent="0.2">
      <c r="A35" s="58"/>
      <c r="B35" s="63"/>
      <c r="C35" s="54"/>
      <c r="D35" s="54"/>
      <c r="E35" s="118"/>
      <c r="F35" s="119"/>
      <c r="G35" s="58"/>
      <c r="H35" s="66">
        <f>I32-H32</f>
        <v>0.60999999986961484</v>
      </c>
      <c r="I35" s="30"/>
      <c r="J35" s="6"/>
    </row>
    <row r="36" spans="1:10" x14ac:dyDescent="0.2">
      <c r="A36" s="58"/>
      <c r="B36" s="63"/>
      <c r="C36" s="54"/>
      <c r="D36" s="54"/>
      <c r="E36" s="118"/>
      <c r="F36" s="119"/>
      <c r="G36" s="58"/>
      <c r="H36" s="66"/>
      <c r="I36" s="30"/>
      <c r="J36" s="6"/>
    </row>
    <row r="37" spans="1:10" x14ac:dyDescent="0.2">
      <c r="A37" s="58"/>
      <c r="B37" s="62" t="s">
        <v>58</v>
      </c>
      <c r="C37" s="88"/>
      <c r="D37" s="88"/>
      <c r="E37" s="114">
        <v>12400</v>
      </c>
      <c r="F37" s="119" t="s">
        <v>0</v>
      </c>
      <c r="G37" s="58"/>
      <c r="H37" s="6"/>
      <c r="I37" s="6"/>
      <c r="J37" s="6"/>
    </row>
    <row r="38" spans="1:10" x14ac:dyDescent="0.2">
      <c r="A38" s="58"/>
      <c r="B38" s="120"/>
      <c r="C38" s="25"/>
      <c r="D38" s="25"/>
      <c r="E38" s="90">
        <f>E30+E32+E33+E37+E34+E31+E35</f>
        <v>464301.22000000003</v>
      </c>
      <c r="F38" s="121"/>
      <c r="G38" s="58"/>
      <c r="H38" s="6"/>
      <c r="I38" s="6"/>
    </row>
    <row r="39" spans="1:10" x14ac:dyDescent="0.2">
      <c r="A39" s="58"/>
      <c r="B39" s="60"/>
      <c r="C39" s="59"/>
      <c r="D39" s="59"/>
      <c r="E39" s="59"/>
      <c r="F39" s="61"/>
      <c r="G39" s="75"/>
      <c r="I39" s="6"/>
    </row>
    <row r="40" spans="1:10" x14ac:dyDescent="0.2">
      <c r="A40" s="58"/>
      <c r="B40" s="58"/>
      <c r="C40" s="58"/>
      <c r="D40" s="58"/>
      <c r="E40" s="58"/>
      <c r="F40" s="58"/>
      <c r="G40" s="58"/>
      <c r="I40" s="6"/>
    </row>
    <row r="41" spans="1:10" x14ac:dyDescent="0.2">
      <c r="H41" t="s">
        <v>0</v>
      </c>
    </row>
    <row r="44" spans="1:10" x14ac:dyDescent="0.2">
      <c r="E44" s="89"/>
      <c r="G44" s="6"/>
    </row>
    <row r="47" spans="1:10" x14ac:dyDescent="0.2">
      <c r="H47" s="6"/>
    </row>
    <row r="49" spans="2:7" x14ac:dyDescent="0.2">
      <c r="G49" s="6"/>
    </row>
    <row r="50" spans="2:7" x14ac:dyDescent="0.2">
      <c r="E50" s="6">
        <f>E38-DIESEL!D83</f>
        <v>-0.60999999986961484</v>
      </c>
    </row>
    <row r="57" spans="2:7" x14ac:dyDescent="0.2">
      <c r="B57" s="318"/>
      <c r="C57" s="318"/>
      <c r="D57" s="318"/>
      <c r="E57" s="319"/>
    </row>
    <row r="58" spans="2:7" x14ac:dyDescent="0.2">
      <c r="B58" s="318"/>
      <c r="C58" s="320"/>
      <c r="D58" s="321"/>
      <c r="E58" s="319"/>
    </row>
    <row r="59" spans="2:7" x14ac:dyDescent="0.2">
      <c r="B59" s="318"/>
      <c r="C59" s="318"/>
      <c r="D59" s="318"/>
      <c r="E59" s="319"/>
    </row>
    <row r="60" spans="2:7" x14ac:dyDescent="0.2">
      <c r="B60" s="318"/>
      <c r="C60" s="318"/>
      <c r="D60" s="318"/>
      <c r="E60" s="319"/>
    </row>
    <row r="61" spans="2:7" x14ac:dyDescent="0.2">
      <c r="B61" s="318"/>
      <c r="C61" s="320"/>
      <c r="D61" s="321"/>
      <c r="E61" s="319"/>
    </row>
    <row r="62" spans="2:7" x14ac:dyDescent="0.2">
      <c r="B62" s="318"/>
      <c r="C62" s="318"/>
      <c r="D62" s="321"/>
      <c r="E62" s="319"/>
    </row>
    <row r="63" spans="2:7" x14ac:dyDescent="0.2">
      <c r="B63" s="318"/>
      <c r="C63" s="320"/>
      <c r="D63" s="321"/>
      <c r="E63" s="319"/>
    </row>
    <row r="64" spans="2:7" x14ac:dyDescent="0.2">
      <c r="B64" s="318"/>
      <c r="C64" s="320"/>
      <c r="D64" s="318"/>
      <c r="E64" s="319"/>
    </row>
    <row r="65" spans="2:5" x14ac:dyDescent="0.2">
      <c r="B65" s="318"/>
      <c r="C65" s="318"/>
      <c r="D65" s="318"/>
      <c r="E65" s="319"/>
    </row>
    <row r="66" spans="2:5" x14ac:dyDescent="0.2">
      <c r="B66" s="318"/>
      <c r="C66" s="318"/>
      <c r="D66" s="318"/>
      <c r="E66" s="319"/>
    </row>
    <row r="67" spans="2:5" x14ac:dyDescent="0.2">
      <c r="B67" s="318"/>
      <c r="C67" s="318"/>
      <c r="D67" s="318"/>
      <c r="E67" s="319"/>
    </row>
    <row r="68" spans="2:5" x14ac:dyDescent="0.2">
      <c r="B68" s="318"/>
      <c r="C68" s="318"/>
      <c r="D68" s="318"/>
      <c r="E68" s="319"/>
    </row>
  </sheetData>
  <customSheetViews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7"/>
  <sheetViews>
    <sheetView topLeftCell="A100" workbookViewId="0">
      <selection activeCell="G62" sqref="G62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JUEVES 19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ARMANDO,ANTONIO,FELIPE,JOSE,NABOR,EMANUEL.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ESTEBAN,GUADALUPE,MANUEL,GEREMIAS,PEDRO,AIDA 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61</v>
      </c>
      <c r="D5" s="152">
        <f>B5+C5</f>
        <v>61</v>
      </c>
      <c r="E5" s="151">
        <f>D5-F5</f>
        <v>60</v>
      </c>
      <c r="F5" s="152">
        <v>1</v>
      </c>
      <c r="G5" s="385">
        <v>90</v>
      </c>
      <c r="H5" s="153">
        <f>F5*G5</f>
        <v>90</v>
      </c>
    </row>
    <row r="6" spans="1:13" x14ac:dyDescent="0.2">
      <c r="A6" s="149" t="s">
        <v>159</v>
      </c>
      <c r="B6" s="152"/>
      <c r="C6" s="133">
        <v>94</v>
      </c>
      <c r="D6" s="152">
        <f t="shared" ref="D6:D75" si="0">B6+C6</f>
        <v>94</v>
      </c>
      <c r="E6" s="151">
        <f t="shared" ref="E6:E69" si="1">D6-F6</f>
        <v>94</v>
      </c>
      <c r="F6" s="152"/>
      <c r="G6" s="385">
        <v>85</v>
      </c>
      <c r="H6" s="153">
        <f>F6*G6</f>
        <v>0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164</v>
      </c>
      <c r="D11" s="152">
        <f t="shared" si="0"/>
        <v>164</v>
      </c>
      <c r="E11" s="151">
        <f t="shared" si="1"/>
        <v>164</v>
      </c>
      <c r="F11" s="152"/>
      <c r="G11" s="385">
        <v>85</v>
      </c>
      <c r="H11" s="153">
        <f t="shared" si="2"/>
        <v>0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80</v>
      </c>
      <c r="D15" s="152">
        <f t="shared" si="0"/>
        <v>80</v>
      </c>
      <c r="E15" s="151">
        <f t="shared" si="1"/>
        <v>80</v>
      </c>
      <c r="F15" s="152"/>
      <c r="G15" s="385">
        <v>60</v>
      </c>
      <c r="H15" s="153">
        <f t="shared" si="2"/>
        <v>0</v>
      </c>
      <c r="I15" s="182"/>
    </row>
    <row r="16" spans="1:13" x14ac:dyDescent="0.2">
      <c r="A16" s="166" t="s">
        <v>169</v>
      </c>
      <c r="B16" s="345"/>
      <c r="C16" s="133">
        <v>68</v>
      </c>
      <c r="D16" s="152">
        <f t="shared" si="0"/>
        <v>68</v>
      </c>
      <c r="E16" s="151">
        <f t="shared" si="1"/>
        <v>67</v>
      </c>
      <c r="F16" s="152">
        <v>1</v>
      </c>
      <c r="G16" s="385">
        <v>45</v>
      </c>
      <c r="H16" s="153">
        <f t="shared" si="2"/>
        <v>45</v>
      </c>
      <c r="I16" s="182"/>
    </row>
    <row r="17" spans="1:9" x14ac:dyDescent="0.2">
      <c r="A17" s="166" t="s">
        <v>170</v>
      </c>
      <c r="B17" s="345"/>
      <c r="C17" s="133">
        <v>41</v>
      </c>
      <c r="D17" s="152">
        <f t="shared" si="0"/>
        <v>41</v>
      </c>
      <c r="E17" s="151">
        <f t="shared" si="1"/>
        <v>41</v>
      </c>
      <c r="F17" s="152"/>
      <c r="G17" s="385">
        <v>110</v>
      </c>
      <c r="H17" s="153">
        <f t="shared" si="2"/>
        <v>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26</v>
      </c>
      <c r="D24" s="152">
        <f t="shared" si="0"/>
        <v>26</v>
      </c>
      <c r="E24" s="151">
        <f t="shared" si="1"/>
        <v>26</v>
      </c>
      <c r="F24" s="152"/>
      <c r="G24" s="385">
        <v>69</v>
      </c>
      <c r="H24" s="153">
        <f t="shared" si="2"/>
        <v>0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9</v>
      </c>
      <c r="F26" s="152">
        <v>1</v>
      </c>
      <c r="G26" s="385">
        <v>170</v>
      </c>
      <c r="H26" s="153">
        <f t="shared" si="2"/>
        <v>170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166</v>
      </c>
      <c r="D28" s="152">
        <f t="shared" si="0"/>
        <v>166</v>
      </c>
      <c r="E28" s="151">
        <f t="shared" si="1"/>
        <v>166</v>
      </c>
      <c r="F28" s="152"/>
      <c r="G28" s="385">
        <v>125</v>
      </c>
      <c r="H28" s="153">
        <f t="shared" si="2"/>
        <v>0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118</v>
      </c>
      <c r="D33" s="152">
        <f t="shared" si="0"/>
        <v>118</v>
      </c>
      <c r="E33" s="151">
        <f t="shared" si="1"/>
        <v>118</v>
      </c>
      <c r="F33" s="152"/>
      <c r="G33" s="385">
        <v>40</v>
      </c>
      <c r="H33" s="153">
        <f t="shared" si="2"/>
        <v>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700</v>
      </c>
      <c r="D47" s="152">
        <f t="shared" si="0"/>
        <v>700</v>
      </c>
      <c r="E47" s="151">
        <f t="shared" si="1"/>
        <v>698</v>
      </c>
      <c r="F47" s="152">
        <v>2</v>
      </c>
      <c r="G47" s="385">
        <v>90</v>
      </c>
      <c r="H47" s="153">
        <f t="shared" si="2"/>
        <v>180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233</v>
      </c>
      <c r="D51" s="152">
        <f t="shared" si="0"/>
        <v>233</v>
      </c>
      <c r="E51" s="151">
        <f t="shared" si="1"/>
        <v>228</v>
      </c>
      <c r="F51" s="152">
        <v>5</v>
      </c>
      <c r="G51" s="385">
        <v>95</v>
      </c>
      <c r="H51" s="153">
        <f t="shared" si="2"/>
        <v>475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6</v>
      </c>
      <c r="D60" s="152">
        <f t="shared" si="0"/>
        <v>6</v>
      </c>
      <c r="E60" s="151">
        <f t="shared" si="1"/>
        <v>5</v>
      </c>
      <c r="F60" s="152">
        <v>1</v>
      </c>
      <c r="G60" s="385">
        <v>1060</v>
      </c>
      <c r="H60" s="153">
        <f t="shared" si="2"/>
        <v>1060</v>
      </c>
      <c r="I60" s="182"/>
    </row>
    <row r="61" spans="1:11" ht="22.5" customHeight="1" x14ac:dyDescent="0.2">
      <c r="A61" s="166" t="s">
        <v>200</v>
      </c>
      <c r="B61" s="344"/>
      <c r="C61" s="151">
        <v>12</v>
      </c>
      <c r="D61" s="152">
        <f t="shared" si="0"/>
        <v>12</v>
      </c>
      <c r="E61" s="151">
        <f t="shared" si="1"/>
        <v>12</v>
      </c>
      <c r="F61" s="152"/>
      <c r="G61" s="385">
        <v>1250</v>
      </c>
      <c r="H61" s="153">
        <f t="shared" si="2"/>
        <v>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7</v>
      </c>
      <c r="F62" s="152">
        <v>3</v>
      </c>
      <c r="G62" s="385">
        <v>1430</v>
      </c>
      <c r="H62" s="153">
        <f t="shared" si="2"/>
        <v>4290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170</v>
      </c>
      <c r="D64" s="152">
        <f t="shared" si="0"/>
        <v>170</v>
      </c>
      <c r="E64" s="151">
        <f t="shared" si="1"/>
        <v>169</v>
      </c>
      <c r="F64" s="152">
        <v>1</v>
      </c>
      <c r="G64" s="385">
        <v>95</v>
      </c>
      <c r="H64" s="153">
        <f t="shared" si="2"/>
        <v>95</v>
      </c>
      <c r="I64" s="182"/>
    </row>
    <row r="65" spans="1:9" ht="25.5" x14ac:dyDescent="0.2">
      <c r="A65" s="154" t="s">
        <v>203</v>
      </c>
      <c r="B65" s="344"/>
      <c r="C65" s="151">
        <v>13</v>
      </c>
      <c r="D65" s="152">
        <f>B65+C65</f>
        <v>13</v>
      </c>
      <c r="E65" s="151">
        <f t="shared" si="1"/>
        <v>13</v>
      </c>
      <c r="F65" s="152"/>
      <c r="G65" s="385">
        <v>100</v>
      </c>
      <c r="H65" s="153">
        <f t="shared" si="2"/>
        <v>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67</v>
      </c>
      <c r="D67" s="152">
        <f t="shared" si="0"/>
        <v>67</v>
      </c>
      <c r="E67" s="151">
        <f t="shared" si="1"/>
        <v>66</v>
      </c>
      <c r="F67" s="152">
        <v>1</v>
      </c>
      <c r="G67" s="385">
        <v>125</v>
      </c>
      <c r="H67" s="153">
        <f t="shared" si="2"/>
        <v>125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125</v>
      </c>
      <c r="D69" s="152">
        <f t="shared" si="0"/>
        <v>125</v>
      </c>
      <c r="E69" s="151">
        <f t="shared" si="1"/>
        <v>124</v>
      </c>
      <c r="F69" s="152">
        <v>1</v>
      </c>
      <c r="G69" s="385">
        <v>100</v>
      </c>
      <c r="H69" s="153">
        <f t="shared" si="2"/>
        <v>100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151</v>
      </c>
      <c r="D72" s="152">
        <f t="shared" si="0"/>
        <v>151</v>
      </c>
      <c r="E72" s="151">
        <f t="shared" si="3"/>
        <v>150</v>
      </c>
      <c r="F72" s="152">
        <v>1</v>
      </c>
      <c r="G72" s="385">
        <v>45</v>
      </c>
      <c r="H72" s="153">
        <f t="shared" si="2"/>
        <v>45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70</v>
      </c>
      <c r="F73" s="152">
        <v>1</v>
      </c>
      <c r="G73" s="385">
        <v>165</v>
      </c>
      <c r="H73" s="153">
        <f t="shared" si="2"/>
        <v>165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15</v>
      </c>
      <c r="F74" s="152">
        <v>1</v>
      </c>
      <c r="G74" s="385">
        <v>850</v>
      </c>
      <c r="H74" s="153">
        <f t="shared" si="2"/>
        <v>850</v>
      </c>
      <c r="I74" s="182"/>
    </row>
    <row r="75" spans="1:9" x14ac:dyDescent="0.2">
      <c r="A75" s="166" t="s">
        <v>211</v>
      </c>
      <c r="B75" s="345"/>
      <c r="C75" s="151">
        <v>15</v>
      </c>
      <c r="D75" s="152">
        <f t="shared" si="0"/>
        <v>15</v>
      </c>
      <c r="E75" s="151">
        <f t="shared" si="3"/>
        <v>15</v>
      </c>
      <c r="F75" s="152"/>
      <c r="G75" s="385">
        <v>1130</v>
      </c>
      <c r="H75" s="153">
        <f t="shared" si="2"/>
        <v>0</v>
      </c>
      <c r="I75" s="182"/>
    </row>
    <row r="76" spans="1:9" ht="38.25" x14ac:dyDescent="0.2">
      <c r="A76" s="154" t="s">
        <v>212</v>
      </c>
      <c r="B76" s="344"/>
      <c r="C76" s="151">
        <v>18</v>
      </c>
      <c r="D76" s="152">
        <f t="shared" ref="D76:D83" si="4">B76+C76</f>
        <v>18</v>
      </c>
      <c r="E76" s="151">
        <f t="shared" si="3"/>
        <v>17</v>
      </c>
      <c r="F76" s="152">
        <v>1</v>
      </c>
      <c r="G76" s="385">
        <v>95</v>
      </c>
      <c r="H76" s="153">
        <f t="shared" si="2"/>
        <v>95</v>
      </c>
      <c r="I76" s="182"/>
    </row>
    <row r="77" spans="1:9" ht="38.25" x14ac:dyDescent="0.2">
      <c r="A77" s="154" t="s">
        <v>213</v>
      </c>
      <c r="B77" s="344"/>
      <c r="C77" s="151">
        <v>14</v>
      </c>
      <c r="D77" s="152">
        <f t="shared" si="4"/>
        <v>14</v>
      </c>
      <c r="E77" s="151">
        <f t="shared" si="3"/>
        <v>13</v>
      </c>
      <c r="F77" s="152">
        <v>1</v>
      </c>
      <c r="G77" s="385">
        <v>95</v>
      </c>
      <c r="H77" s="153">
        <f t="shared" si="2"/>
        <v>95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10</v>
      </c>
      <c r="D80" s="152">
        <f t="shared" si="4"/>
        <v>10</v>
      </c>
      <c r="E80" s="151">
        <f t="shared" si="3"/>
        <v>9</v>
      </c>
      <c r="F80" s="152">
        <v>1</v>
      </c>
      <c r="G80" s="385">
        <v>76</v>
      </c>
      <c r="H80" s="153">
        <f t="shared" si="2"/>
        <v>76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31</v>
      </c>
      <c r="F81" s="158">
        <v>1</v>
      </c>
      <c r="G81" s="385">
        <v>250</v>
      </c>
      <c r="H81" s="153">
        <f t="shared" si="2"/>
        <v>250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10</v>
      </c>
      <c r="D85" s="152">
        <f>B85+C85</f>
        <v>10</v>
      </c>
      <c r="E85" s="151">
        <f t="shared" si="3"/>
        <v>9</v>
      </c>
      <c r="F85" s="152">
        <v>1</v>
      </c>
      <c r="G85" s="385">
        <v>40</v>
      </c>
      <c r="H85" s="159">
        <f t="shared" si="2"/>
        <v>40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59</v>
      </c>
      <c r="D88" s="152">
        <f t="shared" si="5"/>
        <v>59</v>
      </c>
      <c r="E88" s="151">
        <f t="shared" si="3"/>
        <v>59</v>
      </c>
      <c r="F88" s="152"/>
      <c r="G88" s="385">
        <v>33</v>
      </c>
      <c r="H88" s="159">
        <f t="shared" si="2"/>
        <v>0</v>
      </c>
      <c r="I88" s="182"/>
    </row>
    <row r="89" spans="1:15" x14ac:dyDescent="0.2">
      <c r="A89" s="166" t="s">
        <v>225</v>
      </c>
      <c r="B89" s="96"/>
      <c r="C89" s="155">
        <v>31</v>
      </c>
      <c r="D89" s="152">
        <f t="shared" si="5"/>
        <v>31</v>
      </c>
      <c r="E89" s="151">
        <f t="shared" si="3"/>
        <v>31</v>
      </c>
      <c r="F89" s="152"/>
      <c r="G89" s="385">
        <v>50</v>
      </c>
      <c r="H89" s="159">
        <f t="shared" si="2"/>
        <v>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35</v>
      </c>
      <c r="D92" s="152">
        <f t="shared" si="5"/>
        <v>35</v>
      </c>
      <c r="E92" s="151">
        <f t="shared" si="3"/>
        <v>32</v>
      </c>
      <c r="F92" s="152">
        <v>3</v>
      </c>
      <c r="G92" s="385">
        <v>35</v>
      </c>
      <c r="H92" s="159">
        <f t="shared" si="2"/>
        <v>105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467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468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  <c r="K98">
        <v>415</v>
      </c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  <c r="K99">
        <v>555</v>
      </c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  <c r="K100">
        <v>285</v>
      </c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  <c r="K101">
        <v>255</v>
      </c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  <c r="K102">
        <v>475</v>
      </c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K103">
        <v>172</v>
      </c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  <c r="K104">
        <v>1910</v>
      </c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8351</v>
      </c>
      <c r="K105" s="57">
        <f>SUM(K98:K104)</f>
        <v>4067</v>
      </c>
    </row>
    <row r="107" spans="1:15" x14ac:dyDescent="0.2">
      <c r="N107" t="s">
        <v>0</v>
      </c>
    </row>
  </sheetData>
  <customSheetViews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1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2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3"/>
      <headerFooter alignWithMargins="0"/>
    </customSheetView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ajuar</cp:lastModifiedBy>
  <cp:revision/>
  <cp:lastPrinted>2021-08-20T13:46:08Z</cp:lastPrinted>
  <dcterms:created xsi:type="dcterms:W3CDTF">2008-04-04T16:42:18Z</dcterms:created>
  <dcterms:modified xsi:type="dcterms:W3CDTF">2021-08-20T15:40:04Z</dcterms:modified>
</cp:coreProperties>
</file>