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dor\3D Objects\CUENTA DEL MES DE ENERO\"/>
    </mc:Choice>
  </mc:AlternateContent>
  <bookViews>
    <workbookView xWindow="120" yWindow="180" windowWidth="11580" windowHeight="8520" tabRatio="691" firstSheet="2" activeTab="7"/>
  </bookViews>
  <sheets>
    <sheet name="DIESEL" sheetId="1" r:id="rId1"/>
    <sheet name="PREMIUM" sheetId="3" r:id="rId2"/>
    <sheet name="MAGNA" sheetId="2" r:id="rId3"/>
    <sheet name="PRECIO VIEJO" sheetId="8" r:id="rId4"/>
    <sheet name="NOTAS" sheetId="4" r:id="rId5"/>
    <sheet name="ACEITES" sheetId="6" r:id="rId6"/>
    <sheet name="CASTROL" sheetId="13" r:id="rId7"/>
    <sheet name="TIENDA" sheetId="7" r:id="rId8"/>
    <sheet name="PALETAS" sheetId="9" r:id="rId9"/>
    <sheet name="COMPROVACION" sheetId="11" r:id="rId10"/>
    <sheet name="COMPROVACION2" sheetId="12" r:id="rId11"/>
    <sheet name="FAJILLAS" sheetId="5" r:id="rId12"/>
    <sheet name="HOJA DE REPARTO" sheetId="10" r:id="rId13"/>
    <sheet name="Hoja1" sheetId="14" r:id="rId14"/>
  </sheets>
  <definedNames>
    <definedName name="_xlnm.Print_Area" localSheetId="5">ACEITES!$A$1:$H$109</definedName>
    <definedName name="_xlnm.Print_Area" localSheetId="6">CASTROL!$B$1:$I$40</definedName>
    <definedName name="_xlnm.Print_Area" localSheetId="9">COMPROVACION!$B$2:$G$41</definedName>
    <definedName name="_xlnm.Print_Area" localSheetId="10">COMPROVACION2!$B$3:$F$41</definedName>
    <definedName name="_xlnm.Print_Area" localSheetId="0">DIESEL!$A$85:$D$131</definedName>
    <definedName name="_xlnm.Print_Area" localSheetId="11">FAJILLAS!$A$1:$H$68</definedName>
    <definedName name="_xlnm.Print_Area" localSheetId="12">'HOJA DE REPARTO'!$B$4:$E$36</definedName>
    <definedName name="_xlnm.Print_Area" localSheetId="2">MAGNA!$A$1:$E$44</definedName>
    <definedName name="_xlnm.Print_Area" localSheetId="4">NOTAS!$B$1:$F$42</definedName>
    <definedName name="_xlnm.Print_Area" localSheetId="8">PALETAS!$A$3:$J$33</definedName>
    <definedName name="_xlnm.Print_Area" localSheetId="3">'PRECIO VIEJO'!$A$72:$E$108</definedName>
    <definedName name="_xlnm.Print_Area" localSheetId="1">PREMIUM!$A$1:$E$45</definedName>
    <definedName name="_xlnm.Print_Area" localSheetId="7">TIENDA!$B$1:$I$102</definedName>
  </definedNames>
  <calcPr calcId="152511"/>
  <fileRecoveryPr autoRecover="0"/>
</workbook>
</file>

<file path=xl/calcChain.xml><?xml version="1.0" encoding="utf-8"?>
<calcChain xmlns="http://schemas.openxmlformats.org/spreadsheetml/2006/main">
  <c r="I71" i="1" l="1"/>
  <c r="I68" i="1"/>
  <c r="I65" i="1"/>
  <c r="I62" i="1"/>
  <c r="G88" i="1"/>
  <c r="I60" i="1"/>
  <c r="G86" i="1"/>
  <c r="G107" i="1"/>
  <c r="G109" i="1"/>
  <c r="G112" i="1"/>
  <c r="L15" i="4" l="1"/>
  <c r="E9" i="2"/>
  <c r="B61" i="8"/>
  <c r="E33" i="4" l="1"/>
  <c r="E41" i="4" s="1"/>
  <c r="K107" i="6" l="1"/>
  <c r="E25" i="11" l="1"/>
  <c r="E47" i="7" l="1"/>
  <c r="E34" i="3"/>
  <c r="E99" i="7"/>
  <c r="F99" i="7" s="1"/>
  <c r="E98" i="7"/>
  <c r="F98" i="7" s="1"/>
  <c r="E97" i="7"/>
  <c r="F97" i="7" s="1"/>
  <c r="E96" i="7"/>
  <c r="F96" i="7" s="1"/>
  <c r="I99" i="7"/>
  <c r="I98" i="7"/>
  <c r="I97" i="7"/>
  <c r="I96" i="7"/>
  <c r="I94" i="7"/>
  <c r="E94" i="7"/>
  <c r="F94" i="7" s="1"/>
  <c r="E13" i="12"/>
  <c r="I24" i="4"/>
  <c r="H28" i="4"/>
  <c r="I11" i="7"/>
  <c r="J22" i="9"/>
  <c r="J21" i="9"/>
  <c r="F22" i="9"/>
  <c r="F21" i="9"/>
  <c r="I93" i="7"/>
  <c r="E93" i="7"/>
  <c r="F93" i="7" s="1"/>
  <c r="I95" i="7"/>
  <c r="E95" i="7"/>
  <c r="F95" i="7" s="1"/>
  <c r="E11" i="7"/>
  <c r="F11" i="7" s="1"/>
  <c r="H104" i="6"/>
  <c r="D104" i="6"/>
  <c r="E104" i="6" s="1"/>
  <c r="E10" i="7"/>
  <c r="F10" i="7" s="1"/>
  <c r="I10" i="7"/>
  <c r="I91" i="7"/>
  <c r="E91" i="7"/>
  <c r="F91" i="7" s="1"/>
  <c r="I92" i="7"/>
  <c r="E92" i="7"/>
  <c r="F92" i="7" s="1"/>
  <c r="I9" i="7"/>
  <c r="E9" i="7"/>
  <c r="F9" i="7" s="1"/>
  <c r="E8" i="7"/>
  <c r="F8" i="7" s="1"/>
  <c r="I6" i="7"/>
  <c r="I8" i="7"/>
  <c r="I90" i="7"/>
  <c r="I89" i="7"/>
  <c r="E90" i="7"/>
  <c r="F90" i="7" s="1"/>
  <c r="E89" i="7"/>
  <c r="F89" i="7" s="1"/>
  <c r="B8" i="12"/>
  <c r="B7" i="12"/>
  <c r="B6" i="11"/>
  <c r="B5" i="11"/>
  <c r="E25" i="2"/>
  <c r="B66" i="8"/>
  <c r="F10" i="9"/>
  <c r="F11" i="9"/>
  <c r="F12" i="9"/>
  <c r="F13" i="9"/>
  <c r="F14" i="9"/>
  <c r="F15" i="9"/>
  <c r="F16" i="9"/>
  <c r="F17" i="9"/>
  <c r="F18" i="9"/>
  <c r="F19" i="9"/>
  <c r="F20" i="9"/>
  <c r="F23" i="9"/>
  <c r="F24" i="9"/>
  <c r="F25" i="9"/>
  <c r="F26" i="9"/>
  <c r="F27" i="9"/>
  <c r="F28" i="9"/>
  <c r="F29" i="9"/>
  <c r="F30" i="9"/>
  <c r="F31" i="9"/>
  <c r="G28" i="11" l="1"/>
  <c r="L16" i="4"/>
  <c r="E41" i="7"/>
  <c r="F41" i="7" s="1"/>
  <c r="E11" i="12" l="1"/>
  <c r="E19" i="12" s="1"/>
  <c r="I61" i="1" l="1"/>
  <c r="I63" i="1"/>
  <c r="I64" i="1"/>
  <c r="I66" i="1"/>
  <c r="I67" i="1"/>
  <c r="I69" i="1"/>
  <c r="I70" i="1"/>
  <c r="I7" i="7" l="1"/>
  <c r="E7" i="7"/>
  <c r="F7" i="7" s="1"/>
  <c r="E34" i="12" l="1"/>
  <c r="H88" i="6" l="1"/>
  <c r="E17" i="3" l="1"/>
  <c r="G35" i="11" l="1"/>
  <c r="C156" i="1" l="1"/>
  <c r="H106" i="6" l="1"/>
  <c r="H35" i="4" l="1"/>
  <c r="D86" i="8" l="1"/>
  <c r="B3" i="2" l="1"/>
  <c r="B2" i="2"/>
  <c r="B1" i="2"/>
  <c r="M5" i="9"/>
  <c r="G36" i="11" l="1"/>
  <c r="B9" i="8" l="1"/>
  <c r="B11" i="8" s="1"/>
  <c r="D105" i="1" s="1"/>
  <c r="I88" i="7"/>
  <c r="I87" i="7"/>
  <c r="E88" i="7"/>
  <c r="F88" i="7" s="1"/>
  <c r="E87" i="7"/>
  <c r="F87" i="7" s="1"/>
  <c r="I86" i="7"/>
  <c r="I85" i="7"/>
  <c r="I84" i="7"/>
  <c r="E86" i="7"/>
  <c r="F86" i="7" s="1"/>
  <c r="E85" i="7"/>
  <c r="F85" i="7" s="1"/>
  <c r="E84" i="7"/>
  <c r="F84" i="7" s="1"/>
  <c r="I83" i="7"/>
  <c r="E83" i="7"/>
  <c r="F83" i="7" s="1"/>
  <c r="I79" i="7"/>
  <c r="E79" i="7"/>
  <c r="F79" i="7" s="1"/>
  <c r="E27" i="3"/>
  <c r="B5" i="12" l="1"/>
  <c r="E35" i="12"/>
  <c r="E36" i="12"/>
  <c r="D39" i="1"/>
  <c r="H65" i="6"/>
  <c r="H45" i="6"/>
  <c r="D15" i="8"/>
  <c r="H105" i="6"/>
  <c r="D106" i="6"/>
  <c r="E106" i="6" s="1"/>
  <c r="D60" i="8" l="1"/>
  <c r="J31" i="9"/>
  <c r="D67" i="6"/>
  <c r="E67" i="6" s="1"/>
  <c r="H52" i="6"/>
  <c r="D54" i="6"/>
  <c r="E54" i="6" s="1"/>
  <c r="I82" i="7"/>
  <c r="E81" i="7"/>
  <c r="F81" i="7" s="1"/>
  <c r="E82" i="7"/>
  <c r="F82" i="7" s="1"/>
  <c r="I80" i="7"/>
  <c r="E80" i="7"/>
  <c r="F80" i="7" s="1"/>
  <c r="H68" i="6"/>
  <c r="D41" i="8"/>
  <c r="D52" i="6"/>
  <c r="E52" i="6" s="1"/>
  <c r="D68" i="6"/>
  <c r="E68" i="6" s="1"/>
  <c r="B39" i="1"/>
  <c r="I76" i="7"/>
  <c r="E76" i="7"/>
  <c r="F76" i="7" s="1"/>
  <c r="D65" i="6"/>
  <c r="E65" i="6" s="1"/>
  <c r="D45" i="6"/>
  <c r="E45" i="6" s="1"/>
  <c r="C10" i="3"/>
  <c r="C12" i="3" s="1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E38" i="13"/>
  <c r="F38" i="13" s="1"/>
  <c r="E37" i="13"/>
  <c r="F37" i="13" s="1"/>
  <c r="E36" i="13"/>
  <c r="F36" i="13" s="1"/>
  <c r="E35" i="13"/>
  <c r="F35" i="13" s="1"/>
  <c r="E34" i="13"/>
  <c r="F34" i="13" s="1"/>
  <c r="E33" i="13"/>
  <c r="F33" i="13" s="1"/>
  <c r="E32" i="13"/>
  <c r="F32" i="13" s="1"/>
  <c r="E31" i="13"/>
  <c r="F31" i="13" s="1"/>
  <c r="E30" i="13"/>
  <c r="F30" i="13" s="1"/>
  <c r="E29" i="13"/>
  <c r="F29" i="13" s="1"/>
  <c r="E28" i="13"/>
  <c r="F28" i="13" s="1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C3" i="13"/>
  <c r="C2" i="13"/>
  <c r="C1" i="13"/>
  <c r="E12" i="13"/>
  <c r="F12" i="13" s="1"/>
  <c r="E11" i="13"/>
  <c r="F11" i="13" s="1"/>
  <c r="I10" i="13"/>
  <c r="E10" i="13"/>
  <c r="F10" i="13" s="1"/>
  <c r="I9" i="13"/>
  <c r="E9" i="13"/>
  <c r="F9" i="13" s="1"/>
  <c r="I8" i="13"/>
  <c r="E8" i="13"/>
  <c r="F8" i="13" s="1"/>
  <c r="I7" i="13"/>
  <c r="E7" i="13"/>
  <c r="F7" i="13" s="1"/>
  <c r="C34" i="3"/>
  <c r="E18" i="2"/>
  <c r="I78" i="7"/>
  <c r="E78" i="7"/>
  <c r="F78" i="7" s="1"/>
  <c r="D56" i="6"/>
  <c r="E56" i="6" s="1"/>
  <c r="H60" i="6"/>
  <c r="C19" i="2"/>
  <c r="C27" i="3"/>
  <c r="I75" i="7"/>
  <c r="B3" i="5"/>
  <c r="I77" i="7"/>
  <c r="E41" i="3"/>
  <c r="D30" i="1"/>
  <c r="I32" i="7"/>
  <c r="E32" i="7"/>
  <c r="F32" i="7" s="1"/>
  <c r="D11" i="1"/>
  <c r="H49" i="6"/>
  <c r="D49" i="6"/>
  <c r="E49" i="6" s="1"/>
  <c r="I31" i="7"/>
  <c r="E31" i="7"/>
  <c r="F31" i="7" s="1"/>
  <c r="D60" i="6"/>
  <c r="E60" i="6" s="1"/>
  <c r="D62" i="6"/>
  <c r="E62" i="6" s="1"/>
  <c r="H62" i="6"/>
  <c r="D61" i="6"/>
  <c r="E61" i="6" s="1"/>
  <c r="H61" i="6"/>
  <c r="R12" i="9"/>
  <c r="R10" i="9"/>
  <c r="R18" i="9"/>
  <c r="R16" i="9"/>
  <c r="R15" i="9"/>
  <c r="R13" i="9"/>
  <c r="R14" i="9"/>
  <c r="R20" i="9"/>
  <c r="R19" i="9"/>
  <c r="R17" i="9"/>
  <c r="R27" i="9" l="1"/>
  <c r="I40" i="13"/>
  <c r="E25" i="12" s="1"/>
  <c r="H57" i="6"/>
  <c r="H56" i="6"/>
  <c r="E50" i="7"/>
  <c r="F50" i="7" s="1"/>
  <c r="I50" i="7"/>
  <c r="E77" i="7"/>
  <c r="F77" i="7" s="1"/>
  <c r="C18" i="3"/>
  <c r="C39" i="2"/>
  <c r="B3" i="8"/>
  <c r="D29" i="8"/>
  <c r="B29" i="8"/>
  <c r="D22" i="8"/>
  <c r="B22" i="8"/>
  <c r="D16" i="8"/>
  <c r="B16" i="8"/>
  <c r="D55" i="8"/>
  <c r="B55" i="8"/>
  <c r="D67" i="8"/>
  <c r="B67" i="8"/>
  <c r="D61" i="8"/>
  <c r="D49" i="8"/>
  <c r="B49" i="8"/>
  <c r="D105" i="8"/>
  <c r="B105" i="8"/>
  <c r="D99" i="8"/>
  <c r="B99" i="8"/>
  <c r="D93" i="8"/>
  <c r="B93" i="8"/>
  <c r="D87" i="8"/>
  <c r="B87" i="8"/>
  <c r="B74" i="8" l="1"/>
  <c r="B36" i="8"/>
  <c r="G22" i="11"/>
  <c r="D117" i="1"/>
  <c r="D115" i="1"/>
  <c r="G25" i="11"/>
  <c r="B51" i="1"/>
  <c r="B52" i="1"/>
  <c r="B53" i="1"/>
  <c r="D104" i="8"/>
  <c r="D106" i="8" s="1"/>
  <c r="D94" i="1" s="1"/>
  <c r="B104" i="8"/>
  <c r="B106" i="8" s="1"/>
  <c r="D93" i="1" s="1"/>
  <c r="D98" i="8"/>
  <c r="D100" i="8" s="1"/>
  <c r="D92" i="1" s="1"/>
  <c r="D92" i="8"/>
  <c r="D94" i="8" s="1"/>
  <c r="D90" i="1" s="1"/>
  <c r="B98" i="8"/>
  <c r="B100" i="8" s="1"/>
  <c r="D91" i="1" s="1"/>
  <c r="B92" i="8"/>
  <c r="B94" i="8" s="1"/>
  <c r="D89" i="1" s="1"/>
  <c r="D66" i="8"/>
  <c r="D68" i="8" s="1"/>
  <c r="D104" i="1" s="1"/>
  <c r="B68" i="8"/>
  <c r="D103" i="1" s="1"/>
  <c r="D62" i="8"/>
  <c r="D102" i="1" s="1"/>
  <c r="D54" i="8"/>
  <c r="D56" i="8" s="1"/>
  <c r="D100" i="1" s="1"/>
  <c r="B60" i="8"/>
  <c r="B62" i="8" s="1"/>
  <c r="D101" i="1" s="1"/>
  <c r="B54" i="8"/>
  <c r="B56" i="8" s="1"/>
  <c r="D99" i="1" s="1"/>
  <c r="D28" i="8"/>
  <c r="D30" i="8" s="1"/>
  <c r="D112" i="1" s="1"/>
  <c r="B28" i="8"/>
  <c r="B30" i="8" s="1"/>
  <c r="D111" i="1" s="1"/>
  <c r="D21" i="8"/>
  <c r="D23" i="8" s="1"/>
  <c r="D110" i="1" s="1"/>
  <c r="D17" i="8"/>
  <c r="D108" i="1" s="1"/>
  <c r="B21" i="8"/>
  <c r="B23" i="8" s="1"/>
  <c r="D109" i="1" s="1"/>
  <c r="B15" i="8"/>
  <c r="B17" i="8" s="1"/>
  <c r="D107" i="1" s="1"/>
  <c r="E5" i="7"/>
  <c r="F5" i="7" s="1"/>
  <c r="H54" i="6" l="1"/>
  <c r="H102" i="6" l="1"/>
  <c r="E70" i="7" l="1"/>
  <c r="F70" i="7" s="1"/>
  <c r="D57" i="6" l="1"/>
  <c r="E57" i="6" s="1"/>
  <c r="B3" i="9" l="1"/>
  <c r="M3" i="9" s="1"/>
  <c r="J10" i="9"/>
  <c r="H83" i="6" l="1"/>
  <c r="B1" i="6"/>
  <c r="H82" i="6"/>
  <c r="I65" i="7"/>
  <c r="H81" i="6"/>
  <c r="H103" i="6"/>
  <c r="D105" i="6"/>
  <c r="E105" i="6" s="1"/>
  <c r="D103" i="6"/>
  <c r="E103" i="6" s="1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D95" i="6"/>
  <c r="E95" i="6" s="1"/>
  <c r="D94" i="6"/>
  <c r="E94" i="6" s="1"/>
  <c r="D93" i="6"/>
  <c r="E93" i="6" s="1"/>
  <c r="D92" i="6"/>
  <c r="E92" i="6" s="1"/>
  <c r="D91" i="6"/>
  <c r="E91" i="6" s="1"/>
  <c r="D90" i="6"/>
  <c r="E90" i="6" s="1"/>
  <c r="D89" i="6"/>
  <c r="E89" i="6" s="1"/>
  <c r="D88" i="6"/>
  <c r="E88" i="6" s="1"/>
  <c r="H87" i="6"/>
  <c r="D87" i="6"/>
  <c r="E87" i="6" s="1"/>
  <c r="H86" i="6"/>
  <c r="D86" i="6"/>
  <c r="E86" i="6" s="1"/>
  <c r="H85" i="6"/>
  <c r="D85" i="6"/>
  <c r="E85" i="6" s="1"/>
  <c r="H84" i="6"/>
  <c r="D84" i="6"/>
  <c r="E84" i="6" s="1"/>
  <c r="D83" i="6"/>
  <c r="E83" i="6" s="1"/>
  <c r="D82" i="6"/>
  <c r="E82" i="6" s="1"/>
  <c r="D81" i="6"/>
  <c r="E81" i="6" s="1"/>
  <c r="H80" i="6"/>
  <c r="D80" i="6"/>
  <c r="E80" i="6" s="1"/>
  <c r="H79" i="6"/>
  <c r="D79" i="6"/>
  <c r="E79" i="6" s="1"/>
  <c r="H78" i="6"/>
  <c r="D78" i="6"/>
  <c r="E78" i="6" s="1"/>
  <c r="H77" i="6"/>
  <c r="D77" i="6"/>
  <c r="E77" i="6" s="1"/>
  <c r="H76" i="6"/>
  <c r="D76" i="6"/>
  <c r="E76" i="6" s="1"/>
  <c r="H75" i="6"/>
  <c r="D75" i="6"/>
  <c r="E75" i="6" s="1"/>
  <c r="H74" i="6"/>
  <c r="D74" i="6"/>
  <c r="E74" i="6" s="1"/>
  <c r="H73" i="6"/>
  <c r="D73" i="6"/>
  <c r="E73" i="6" s="1"/>
  <c r="H72" i="6"/>
  <c r="D72" i="6"/>
  <c r="E72" i="6" s="1"/>
  <c r="H71" i="6"/>
  <c r="D71" i="6"/>
  <c r="E71" i="6" s="1"/>
  <c r="H70" i="6"/>
  <c r="D70" i="6"/>
  <c r="E70" i="6" s="1"/>
  <c r="H69" i="6"/>
  <c r="D69" i="6"/>
  <c r="E69" i="6" s="1"/>
  <c r="H67" i="6"/>
  <c r="H66" i="6"/>
  <c r="D66" i="6"/>
  <c r="E66" i="6" s="1"/>
  <c r="H64" i="6"/>
  <c r="D64" i="6"/>
  <c r="E64" i="6" s="1"/>
  <c r="H63" i="6"/>
  <c r="D63" i="6"/>
  <c r="E63" i="6" s="1"/>
  <c r="H59" i="6"/>
  <c r="D59" i="6"/>
  <c r="E59" i="6" s="1"/>
  <c r="H58" i="6"/>
  <c r="D58" i="6"/>
  <c r="E58" i="6" s="1"/>
  <c r="H51" i="6"/>
  <c r="D51" i="6"/>
  <c r="E51" i="6" s="1"/>
  <c r="H50" i="6"/>
  <c r="D50" i="6"/>
  <c r="E50" i="6" s="1"/>
  <c r="H48" i="6"/>
  <c r="D48" i="6"/>
  <c r="E48" i="6" s="1"/>
  <c r="H47" i="6"/>
  <c r="D47" i="6"/>
  <c r="E47" i="6" s="1"/>
  <c r="H46" i="6"/>
  <c r="D46" i="6"/>
  <c r="E46" i="6" s="1"/>
  <c r="H44" i="6"/>
  <c r="D44" i="6"/>
  <c r="E44" i="6" s="1"/>
  <c r="H43" i="6"/>
  <c r="D43" i="6"/>
  <c r="E43" i="6" s="1"/>
  <c r="H42" i="6"/>
  <c r="D42" i="6"/>
  <c r="E42" i="6" s="1"/>
  <c r="H41" i="6"/>
  <c r="D41" i="6"/>
  <c r="E41" i="6" s="1"/>
  <c r="H40" i="6"/>
  <c r="D40" i="6"/>
  <c r="E40" i="6" s="1"/>
  <c r="H39" i="6"/>
  <c r="D39" i="6"/>
  <c r="E39" i="6" s="1"/>
  <c r="H38" i="6"/>
  <c r="D38" i="6"/>
  <c r="E38" i="6" s="1"/>
  <c r="H37" i="6"/>
  <c r="D37" i="6"/>
  <c r="E37" i="6" s="1"/>
  <c r="H36" i="6"/>
  <c r="D36" i="6"/>
  <c r="E36" i="6" s="1"/>
  <c r="H35" i="6"/>
  <c r="D35" i="6"/>
  <c r="E35" i="6" s="1"/>
  <c r="H34" i="6"/>
  <c r="D34" i="6"/>
  <c r="E34" i="6" s="1"/>
  <c r="H33" i="6"/>
  <c r="D33" i="6"/>
  <c r="E33" i="6" s="1"/>
  <c r="H32" i="6"/>
  <c r="D32" i="6"/>
  <c r="E32" i="6" s="1"/>
  <c r="H31" i="6"/>
  <c r="D31" i="6"/>
  <c r="E31" i="6" s="1"/>
  <c r="D30" i="6"/>
  <c r="H29" i="6"/>
  <c r="D29" i="6"/>
  <c r="E29" i="6" s="1"/>
  <c r="H28" i="6"/>
  <c r="D28" i="6"/>
  <c r="E28" i="6" s="1"/>
  <c r="H27" i="6"/>
  <c r="D27" i="6"/>
  <c r="E27" i="6" s="1"/>
  <c r="H26" i="6"/>
  <c r="D26" i="6"/>
  <c r="E26" i="6" s="1"/>
  <c r="H25" i="6"/>
  <c r="D25" i="6"/>
  <c r="E25" i="6" s="1"/>
  <c r="H24" i="6"/>
  <c r="D24" i="6"/>
  <c r="E24" i="6" s="1"/>
  <c r="H23" i="6"/>
  <c r="D23" i="6"/>
  <c r="E23" i="6" s="1"/>
  <c r="H22" i="6"/>
  <c r="D22" i="6"/>
  <c r="E22" i="6" s="1"/>
  <c r="H21" i="6"/>
  <c r="D21" i="6"/>
  <c r="E21" i="6" s="1"/>
  <c r="H20" i="6"/>
  <c r="D20" i="6"/>
  <c r="E20" i="6" s="1"/>
  <c r="H19" i="6"/>
  <c r="D19" i="6"/>
  <c r="E19" i="6" s="1"/>
  <c r="H18" i="6"/>
  <c r="D18" i="6"/>
  <c r="E18" i="6" s="1"/>
  <c r="H17" i="6"/>
  <c r="D17" i="6"/>
  <c r="E17" i="6" s="1"/>
  <c r="H16" i="6"/>
  <c r="D16" i="6"/>
  <c r="E16" i="6" s="1"/>
  <c r="H15" i="6"/>
  <c r="D15" i="6"/>
  <c r="E15" i="6" s="1"/>
  <c r="H14" i="6"/>
  <c r="D14" i="6"/>
  <c r="E14" i="6" s="1"/>
  <c r="H13" i="6"/>
  <c r="D13" i="6"/>
  <c r="E13" i="6" s="1"/>
  <c r="H12" i="6"/>
  <c r="D12" i="6"/>
  <c r="E12" i="6" s="1"/>
  <c r="H11" i="6"/>
  <c r="D11" i="6"/>
  <c r="E11" i="6" s="1"/>
  <c r="H10" i="6"/>
  <c r="D10" i="6"/>
  <c r="E10" i="6" s="1"/>
  <c r="H9" i="6"/>
  <c r="D9" i="6"/>
  <c r="E9" i="6" s="1"/>
  <c r="H8" i="6"/>
  <c r="D8" i="6"/>
  <c r="E8" i="6" s="1"/>
  <c r="H7" i="6"/>
  <c r="D7" i="6"/>
  <c r="E7" i="6" s="1"/>
  <c r="H6" i="6"/>
  <c r="D6" i="6"/>
  <c r="E6" i="6" s="1"/>
  <c r="H5" i="6"/>
  <c r="D5" i="6"/>
  <c r="E5" i="6" s="1"/>
  <c r="I81" i="7"/>
  <c r="E10" i="3"/>
  <c r="I18" i="7"/>
  <c r="I73" i="7"/>
  <c r="I74" i="7" l="1"/>
  <c r="I72" i="7"/>
  <c r="I71" i="7"/>
  <c r="I70" i="7"/>
  <c r="I69" i="7"/>
  <c r="I68" i="7"/>
  <c r="I67" i="7"/>
  <c r="I66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49" i="7"/>
  <c r="I48" i="7"/>
  <c r="I47" i="7"/>
  <c r="I45" i="7"/>
  <c r="I44" i="7"/>
  <c r="I43" i="7"/>
  <c r="I42" i="7"/>
  <c r="I40" i="7"/>
  <c r="I39" i="7"/>
  <c r="I38" i="7"/>
  <c r="I37" i="7"/>
  <c r="I36" i="7"/>
  <c r="I33" i="7"/>
  <c r="I30" i="7"/>
  <c r="I29" i="7"/>
  <c r="I28" i="7"/>
  <c r="I27" i="7"/>
  <c r="I26" i="7"/>
  <c r="I25" i="7"/>
  <c r="I24" i="7"/>
  <c r="I23" i="7"/>
  <c r="I22" i="7"/>
  <c r="I21" i="7"/>
  <c r="I20" i="7"/>
  <c r="I5" i="7"/>
  <c r="I46" i="7" l="1"/>
  <c r="I41" i="7"/>
  <c r="I35" i="7"/>
  <c r="I34" i="7"/>
  <c r="I12" i="7"/>
  <c r="J13" i="9" l="1"/>
  <c r="J14" i="9"/>
  <c r="J15" i="9"/>
  <c r="J16" i="9"/>
  <c r="J17" i="9"/>
  <c r="J20" i="9"/>
  <c r="J28" i="9"/>
  <c r="D40" i="1"/>
  <c r="D41" i="1" s="1"/>
  <c r="B40" i="1"/>
  <c r="B3" i="11"/>
  <c r="D12" i="1"/>
  <c r="D13" i="1" s="1"/>
  <c r="B3" i="6"/>
  <c r="J11" i="9"/>
  <c r="J12" i="9"/>
  <c r="J18" i="9"/>
  <c r="J19" i="9"/>
  <c r="J23" i="9"/>
  <c r="J24" i="9"/>
  <c r="J25" i="9"/>
  <c r="J26" i="9"/>
  <c r="J27" i="9"/>
  <c r="J29" i="9"/>
  <c r="J30" i="9"/>
  <c r="D31" i="1"/>
  <c r="E39" i="2"/>
  <c r="C26" i="2"/>
  <c r="B21" i="1"/>
  <c r="B22" i="1"/>
  <c r="D21" i="1"/>
  <c r="D22" i="1"/>
  <c r="C78" i="10"/>
  <c r="B11" i="1"/>
  <c r="B13" i="1" s="1"/>
  <c r="C28" i="3"/>
  <c r="E18" i="3"/>
  <c r="C41" i="3"/>
  <c r="C25" i="2"/>
  <c r="E42" i="3"/>
  <c r="C9" i="2"/>
  <c r="E10" i="2"/>
  <c r="C18" i="2"/>
  <c r="E19" i="2"/>
  <c r="E26" i="2"/>
  <c r="C32" i="2"/>
  <c r="C33" i="2"/>
  <c r="E32" i="2"/>
  <c r="E33" i="2"/>
  <c r="C40" i="2"/>
  <c r="E40" i="2"/>
  <c r="E11" i="3"/>
  <c r="E12" i="3" s="1"/>
  <c r="C17" i="3"/>
  <c r="E28" i="3"/>
  <c r="C35" i="3"/>
  <c r="E35" i="3"/>
  <c r="C42" i="3"/>
  <c r="B30" i="1"/>
  <c r="B31" i="1"/>
  <c r="B3" i="7"/>
  <c r="B3" i="4"/>
  <c r="B3" i="3"/>
  <c r="D9" i="8"/>
  <c r="D32" i="8" s="1"/>
  <c r="D10" i="8"/>
  <c r="B41" i="8"/>
  <c r="D42" i="8"/>
  <c r="B48" i="8"/>
  <c r="B50" i="8" s="1"/>
  <c r="D97" i="1" s="1"/>
  <c r="D48" i="8"/>
  <c r="D50" i="8" s="1"/>
  <c r="D98" i="1" s="1"/>
  <c r="B79" i="8"/>
  <c r="D79" i="8"/>
  <c r="D80" i="8"/>
  <c r="B86" i="8"/>
  <c r="B88" i="8" s="1"/>
  <c r="D87" i="1" s="1"/>
  <c r="D88" i="8"/>
  <c r="D88" i="1" s="1"/>
  <c r="B1" i="7"/>
  <c r="B1" i="5"/>
  <c r="B2" i="3"/>
  <c r="B1" i="4"/>
  <c r="B1" i="3"/>
  <c r="B2" i="6"/>
  <c r="B2" i="8"/>
  <c r="B1" i="8"/>
  <c r="B2" i="4"/>
  <c r="B2" i="7"/>
  <c r="B2" i="5"/>
  <c r="D45" i="1" l="1"/>
  <c r="D124" i="1" s="1"/>
  <c r="J33" i="9"/>
  <c r="D119" i="1" s="1"/>
  <c r="B72" i="8"/>
  <c r="B34" i="8"/>
  <c r="B73" i="8"/>
  <c r="B35" i="8"/>
  <c r="D84" i="1"/>
  <c r="E44" i="2"/>
  <c r="B81" i="8"/>
  <c r="D85" i="1" s="1"/>
  <c r="D108" i="8"/>
  <c r="B43" i="8"/>
  <c r="D95" i="1" s="1"/>
  <c r="D70" i="8"/>
  <c r="D43" i="8"/>
  <c r="D96" i="1" s="1"/>
  <c r="D81" i="8"/>
  <c r="D86" i="1" s="1"/>
  <c r="D11" i="8"/>
  <c r="D106" i="1" s="1"/>
  <c r="E36" i="3"/>
  <c r="D74" i="1" s="1"/>
  <c r="E45" i="3"/>
  <c r="B41" i="1"/>
  <c r="E41" i="2"/>
  <c r="D66" i="1" s="1"/>
  <c r="C11" i="2"/>
  <c r="D77" i="1"/>
  <c r="C27" i="2"/>
  <c r="D61" i="1" s="1"/>
  <c r="C19" i="3"/>
  <c r="D69" i="1" s="1"/>
  <c r="D68" i="1"/>
  <c r="E43" i="3"/>
  <c r="D76" i="1" s="1"/>
  <c r="C36" i="3"/>
  <c r="D73" i="1" s="1"/>
  <c r="D23" i="1"/>
  <c r="D80" i="1" s="1"/>
  <c r="C20" i="2"/>
  <c r="D59" i="1" s="1"/>
  <c r="G37" i="11"/>
  <c r="E34" i="2"/>
  <c r="D64" i="1" s="1"/>
  <c r="C34" i="2"/>
  <c r="D63" i="1" s="1"/>
  <c r="E20" i="2"/>
  <c r="D60" i="1" s="1"/>
  <c r="E27" i="2"/>
  <c r="D62" i="1" s="1"/>
  <c r="E11" i="2"/>
  <c r="D58" i="1" s="1"/>
  <c r="C43" i="3"/>
  <c r="D75" i="1" s="1"/>
  <c r="C29" i="3"/>
  <c r="D71" i="1" s="1"/>
  <c r="E19" i="3"/>
  <c r="D70" i="1" s="1"/>
  <c r="D32" i="1"/>
  <c r="D82" i="1" s="1"/>
  <c r="B32" i="1"/>
  <c r="D81" i="1" s="1"/>
  <c r="B23" i="1"/>
  <c r="D78" i="1"/>
  <c r="E29" i="3"/>
  <c r="D72" i="1" s="1"/>
  <c r="C41" i="2"/>
  <c r="D65" i="1" s="1"/>
  <c r="F65" i="1" l="1"/>
  <c r="D122" i="1"/>
  <c r="C34" i="12" s="1"/>
  <c r="G68" i="1"/>
  <c r="G62" i="1"/>
  <c r="D123" i="1"/>
  <c r="C35" i="12" s="1"/>
  <c r="F75" i="1"/>
  <c r="G73" i="1"/>
  <c r="D83" i="1"/>
  <c r="F83" i="1" s="1"/>
  <c r="E27" i="12"/>
  <c r="F27" i="8"/>
  <c r="F32" i="8"/>
  <c r="D79" i="1"/>
  <c r="G65" i="1" s="1"/>
  <c r="H26" i="1"/>
  <c r="D57" i="1"/>
  <c r="I22" i="2"/>
  <c r="D67" i="1"/>
  <c r="I28" i="3"/>
  <c r="F108" i="8"/>
  <c r="F70" i="8"/>
  <c r="G24" i="11"/>
  <c r="C36" i="12"/>
  <c r="I15" i="7"/>
  <c r="I19" i="7"/>
  <c r="I14" i="7"/>
  <c r="I16" i="7"/>
  <c r="I17" i="7"/>
  <c r="I13" i="7"/>
  <c r="G60" i="1" l="1"/>
  <c r="D114" i="1"/>
  <c r="F123" i="1"/>
  <c r="G71" i="1"/>
  <c r="I101" i="7"/>
  <c r="D118" i="1" s="1"/>
  <c r="I114" i="1" s="1"/>
  <c r="J83" i="1"/>
  <c r="J82" i="1"/>
  <c r="J84" i="1"/>
  <c r="C38" i="12"/>
  <c r="I85" i="8"/>
  <c r="G20" i="11" l="1"/>
  <c r="J81" i="1"/>
  <c r="G23" i="11"/>
  <c r="E26" i="12"/>
  <c r="E17" i="7" l="1"/>
  <c r="F17" i="7" s="1"/>
  <c r="E16" i="7"/>
  <c r="F16" i="7" s="1"/>
  <c r="E46" i="7"/>
  <c r="F46" i="7" s="1"/>
  <c r="F47" i="7"/>
  <c r="E67" i="7"/>
  <c r="F67" i="7" s="1"/>
  <c r="E18" i="7"/>
  <c r="F18" i="7" s="1"/>
  <c r="E63" i="7"/>
  <c r="F63" i="7" s="1"/>
  <c r="E71" i="7"/>
  <c r="F71" i="7" s="1"/>
  <c r="E61" i="7"/>
  <c r="F61" i="7" s="1"/>
  <c r="E59" i="7"/>
  <c r="F59" i="7" s="1"/>
  <c r="E56" i="7"/>
  <c r="F56" i="7" s="1"/>
  <c r="E75" i="7"/>
  <c r="F75" i="7" s="1"/>
  <c r="E68" i="7"/>
  <c r="F68" i="7" s="1"/>
  <c r="E36" i="7"/>
  <c r="F36" i="7" s="1"/>
  <c r="E54" i="7"/>
  <c r="F54" i="7" s="1"/>
  <c r="E23" i="7"/>
  <c r="F23" i="7" s="1"/>
  <c r="E42" i="7"/>
  <c r="F42" i="7" s="1"/>
  <c r="E64" i="7"/>
  <c r="F64" i="7" s="1"/>
  <c r="E26" i="7"/>
  <c r="F26" i="7" s="1"/>
  <c r="E48" i="7"/>
  <c r="F48" i="7" s="1"/>
  <c r="E65" i="7"/>
  <c r="F65" i="7" s="1"/>
  <c r="E60" i="7"/>
  <c r="F60" i="7" s="1"/>
  <c r="E15" i="7"/>
  <c r="F15" i="7" s="1"/>
  <c r="E25" i="7"/>
  <c r="F25" i="7" s="1"/>
  <c r="E34" i="7"/>
  <c r="F34" i="7" s="1"/>
  <c r="E49" i="7"/>
  <c r="F49" i="7" s="1"/>
  <c r="E39" i="7"/>
  <c r="F39" i="7" s="1"/>
  <c r="E14" i="7"/>
  <c r="F14" i="7" s="1"/>
  <c r="E12" i="7"/>
  <c r="F12" i="7" s="1"/>
  <c r="E58" i="7"/>
  <c r="F58" i="7" s="1"/>
  <c r="E29" i="7"/>
  <c r="F29" i="7" s="1"/>
  <c r="E38" i="7"/>
  <c r="F38" i="7" s="1"/>
  <c r="E62" i="7"/>
  <c r="F62" i="7" s="1"/>
  <c r="E6" i="7"/>
  <c r="F6" i="7" s="1"/>
  <c r="E24" i="7"/>
  <c r="F24" i="7" s="1"/>
  <c r="E72" i="7"/>
  <c r="F72" i="7" s="1"/>
  <c r="E73" i="7"/>
  <c r="F73" i="7" s="1"/>
  <c r="E55" i="7"/>
  <c r="F55" i="7" s="1"/>
  <c r="E51" i="7"/>
  <c r="F51" i="7" s="1"/>
  <c r="E53" i="7"/>
  <c r="F53" i="7" s="1"/>
  <c r="E66" i="7"/>
  <c r="F66" i="7" s="1"/>
  <c r="E43" i="7"/>
  <c r="F43" i="7" s="1"/>
  <c r="E57" i="7"/>
  <c r="F57" i="7" s="1"/>
  <c r="E19" i="7"/>
  <c r="F19" i="7" s="1"/>
  <c r="E13" i="7"/>
  <c r="F13" i="7" s="1"/>
  <c r="E21" i="7"/>
  <c r="F21" i="7" s="1"/>
  <c r="E40" i="7"/>
  <c r="F40" i="7" s="1"/>
  <c r="E28" i="7"/>
  <c r="F28" i="7" s="1"/>
  <c r="E20" i="7"/>
  <c r="F20" i="7" s="1"/>
  <c r="E74" i="7"/>
  <c r="F74" i="7" s="1"/>
  <c r="E69" i="7"/>
  <c r="F69" i="7" s="1"/>
  <c r="E52" i="7"/>
  <c r="F52" i="7" s="1"/>
  <c r="E27" i="7"/>
  <c r="F27" i="7" s="1"/>
  <c r="E35" i="7"/>
  <c r="F35" i="7" s="1"/>
  <c r="E44" i="7"/>
  <c r="F44" i="7" s="1"/>
  <c r="E37" i="7"/>
  <c r="F37" i="7" s="1"/>
  <c r="E33" i="7"/>
  <c r="F33" i="7" s="1"/>
  <c r="E45" i="7"/>
  <c r="F45" i="7" s="1"/>
  <c r="E30" i="7"/>
  <c r="F30" i="7" s="1"/>
  <c r="E22" i="7"/>
  <c r="F22" i="7" s="1"/>
  <c r="E30" i="6"/>
  <c r="H30" i="6"/>
  <c r="H107" i="6" s="1"/>
  <c r="D116" i="1" l="1"/>
  <c r="D120" i="1" s="1"/>
  <c r="I35" i="4" l="1"/>
  <c r="H37" i="4" s="1"/>
  <c r="F118" i="1"/>
  <c r="E24" i="12"/>
  <c r="E30" i="12" s="1"/>
  <c r="G21" i="11"/>
  <c r="G26" i="11" l="1"/>
  <c r="G32" i="11" s="1"/>
  <c r="G39" i="11" s="1"/>
  <c r="E53" i="4"/>
</calcChain>
</file>

<file path=xl/sharedStrings.xml><?xml version="1.0" encoding="utf-8"?>
<sst xmlns="http://schemas.openxmlformats.org/spreadsheetml/2006/main" count="603" uniqueCount="442">
  <si>
    <t xml:space="preserve">       </t>
  </si>
  <si>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</si>
  <si>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</si>
  <si>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</si>
  <si>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</si>
  <si>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</si>
  <si>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</si>
  <si>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</si>
  <si>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</si>
  <si>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</si>
  <si>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</si>
  <si>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</si>
  <si>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</si>
  <si>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</si>
  <si>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</si>
  <si>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</si>
  <si>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</si>
  <si>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</si>
  <si>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</si>
  <si>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</si>
  <si>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</si>
  <si>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</si>
  <si>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</si>
  <si>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</si>
  <si>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</si>
  <si>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</si>
  <si>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</si>
  <si>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</si>
  <si>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</si>
  <si>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</si>
  <si>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</si>
  <si>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</si>
  <si>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</si>
  <si>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</si>
  <si>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</si>
  <si>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</si>
  <si>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</si>
  <si>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</si>
  <si>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</si>
  <si>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</si>
  <si>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</si>
  <si>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</si>
  <si>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</si>
  <si>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ABONOS VARIOS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</si>
  <si>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</si>
  <si>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</si>
  <si>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</si>
  <si>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</si>
  <si>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</si>
  <si>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</si>
  <si>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</si>
  <si>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</si>
  <si>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</si>
  <si>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</si>
  <si>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</si>
  <si>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</si>
  <si>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</si>
  <si>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</si>
  <si>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</si>
  <si>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</si>
  <si>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</si>
  <si>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</si>
  <si>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</si>
  <si>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</si>
  <si>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</si>
  <si>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</si>
  <si>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</si>
  <si>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</si>
  <si>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</si>
  <si>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</si>
  <si>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</si>
  <si>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</si>
  <si>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</si>
  <si>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</si>
  <si>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</si>
  <si>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</si>
  <si>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</si>
  <si>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</si>
  <si>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</si>
  <si>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</si>
  <si>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</si>
  <si>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</si>
  <si>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</si>
  <si>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</si>
  <si>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</si>
  <si>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</si>
  <si>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</si>
  <si>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</si>
  <si>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</si>
  <si>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</si>
  <si>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</si>
  <si>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</si>
  <si>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</si>
  <si>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</si>
  <si>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</si>
  <si>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</si>
  <si>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</si>
  <si>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</si>
  <si>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</si>
  <si>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</si>
  <si>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SOLERO</t>
  </si>
  <si>
    <t>P.CHEMISSE</t>
  </si>
  <si>
    <t>P.CHOCOCREM</t>
  </si>
  <si>
    <t>C.BROUWNEN</t>
  </si>
  <si>
    <t>MORDISCO CLASICO</t>
  </si>
  <si>
    <t>MAGNUM CLASICA</t>
  </si>
  <si>
    <t>MAG/ALMENDRA</t>
  </si>
  <si>
    <t>MAG/DEVOCION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</si>
  <si>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</si>
  <si>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</si>
  <si>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</si>
  <si>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</si>
  <si>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</si>
  <si>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</si>
  <si>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</si>
  <si>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</si>
  <si>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</si>
  <si>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</si>
  <si>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</si>
  <si>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</si>
  <si>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</si>
  <si>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</si>
  <si>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</si>
  <si>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LITROS DE MAGNA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</si>
  <si>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</si>
  <si>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</si>
  <si>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</si>
  <si>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</si>
  <si>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</si>
  <si>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</si>
  <si>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</si>
  <si>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</si>
  <si>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</si>
  <si>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</si>
  <si>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</si>
  <si>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</si>
  <si>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</si>
  <si>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</si>
  <si>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</si>
  <si>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</si>
  <si>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</si>
  <si>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</si>
  <si>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</si>
  <si>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</si>
  <si>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</si>
  <si>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</si>
  <si>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</si>
  <si>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</si>
  <si>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</si>
  <si>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</si>
  <si>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</si>
  <si>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</si>
  <si>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</si>
  <si>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</si>
  <si>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</si>
  <si>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</si>
  <si>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</si>
  <si>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</si>
  <si>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</si>
  <si>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</si>
  <si>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</si>
  <si>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</si>
  <si>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</si>
  <si>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</si>
  <si>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</si>
  <si>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</si>
  <si>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</si>
  <si>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</si>
  <si>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</si>
  <si>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</si>
  <si>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</si>
  <si>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</si>
  <si>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</si>
  <si>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</si>
  <si>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</si>
  <si>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</si>
  <si>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</si>
  <si>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</si>
  <si>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</si>
  <si>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</si>
  <si>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</si>
  <si>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</si>
  <si>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</si>
  <si>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</si>
  <si>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</si>
  <si>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</si>
  <si>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</si>
  <si>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</si>
  <si>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</si>
  <si>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</si>
  <si>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</si>
  <si>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</si>
  <si>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</si>
  <si>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</si>
  <si>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</si>
  <si>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</si>
  <si>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</si>
  <si>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</si>
  <si>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</si>
  <si>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</si>
  <si>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</si>
  <si>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</si>
  <si>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</si>
  <si>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</si>
  <si>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</si>
  <si>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</si>
  <si>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</si>
  <si>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</si>
  <si>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</si>
  <si>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</si>
  <si>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</si>
  <si>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</si>
  <si>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</si>
  <si>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</si>
  <si>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</si>
  <si>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</si>
  <si>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</si>
  <si>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</si>
  <si>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</si>
  <si>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</si>
  <si>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</si>
  <si>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</si>
  <si>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</si>
  <si>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</si>
  <si>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</si>
  <si>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</si>
  <si>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</si>
  <si>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</si>
  <si>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</si>
  <si>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</si>
  <si>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</si>
  <si>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</si>
  <si>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</si>
  <si>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</si>
  <si>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</si>
  <si>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</si>
  <si>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</si>
  <si>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</si>
  <si>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</si>
  <si>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</si>
  <si>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</si>
  <si>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</si>
  <si>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</si>
  <si>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</si>
  <si>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</si>
  <si>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</si>
  <si>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</si>
  <si>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</si>
  <si>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</si>
  <si>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</si>
  <si>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</si>
  <si>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PRESTAMO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</si>
  <si>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</si>
  <si>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</si>
  <si>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</si>
  <si>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</si>
  <si>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</si>
  <si>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</si>
  <si>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</si>
  <si>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</si>
  <si>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</si>
  <si>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</si>
  <si>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</si>
  <si>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</si>
  <si>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</si>
  <si>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</si>
  <si>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</si>
  <si>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</si>
  <si>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</si>
  <si>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</si>
  <si>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</si>
  <si>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 xml:space="preserve"> ACEITE MONOGRADO P/DIESEL</t>
  </si>
  <si>
    <t>5 LT SERIE 3 DEL 50 Y 40 QUAQ</t>
  </si>
  <si>
    <t>ACEITE MULTIGRADO P/DIESEL</t>
  </si>
  <si>
    <t>15W40SUPER SERIE 3 DE 5 LT QUAQ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</si>
  <si>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</si>
  <si>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</si>
  <si>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</si>
  <si>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</si>
  <si>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</si>
  <si>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</si>
  <si>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</si>
  <si>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</si>
  <si>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</si>
  <si>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</si>
  <si>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</si>
  <si>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</si>
  <si>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</si>
  <si>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</si>
  <si>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</si>
  <si>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</si>
  <si>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</si>
  <si>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</si>
  <si>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</si>
  <si>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</si>
  <si>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</si>
  <si>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</si>
  <si>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</si>
  <si>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</si>
  <si>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</si>
  <si>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</si>
  <si>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</si>
  <si>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</si>
  <si>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</si>
  <si>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</si>
  <si>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</si>
  <si>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</si>
  <si>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</si>
  <si>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</si>
  <si>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</si>
  <si>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</si>
  <si>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</si>
  <si>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</si>
  <si>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</si>
  <si>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</si>
  <si>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</si>
  <si>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</si>
  <si>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</si>
  <si>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</si>
  <si>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</si>
  <si>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</si>
  <si>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</si>
  <si>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</si>
  <si>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</si>
  <si>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</si>
  <si>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</si>
  <si>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</si>
  <si>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</si>
  <si>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</si>
  <si>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</si>
  <si>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</si>
  <si>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</si>
  <si>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</si>
  <si>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</si>
  <si>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</si>
  <si>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</si>
  <si>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BUBBALOO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</si>
  <si>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</si>
  <si>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</si>
  <si>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</si>
  <si>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</si>
  <si>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</si>
  <si>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</si>
  <si>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</si>
  <si>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</si>
  <si>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</si>
  <si>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</si>
  <si>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</si>
  <si>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</si>
  <si>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</si>
  <si>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</si>
  <si>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</si>
  <si>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</si>
  <si>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</si>
  <si>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</si>
  <si>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</si>
  <si>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</si>
  <si>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MAGNUM CARAMEL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</si>
  <si>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</si>
  <si>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</si>
  <si>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</si>
  <si>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</si>
  <si>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</si>
  <si>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</si>
  <si>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</si>
  <si>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</si>
  <si>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</si>
  <si>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</si>
  <si>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</si>
  <si>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</si>
  <si>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</si>
  <si>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</si>
  <si>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</si>
  <si>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</si>
  <si>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</si>
  <si>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</si>
  <si>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</si>
  <si>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</si>
  <si>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</si>
  <si>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</si>
  <si>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</si>
  <si>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</si>
  <si>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</si>
  <si>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</si>
  <si>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</si>
  <si>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</si>
  <si>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GUADALUPE SARAUD</t>
  </si>
  <si>
    <t>PREMIUM</t>
  </si>
  <si>
    <t>DIESEL</t>
  </si>
  <si>
    <t>REGULAR</t>
  </si>
  <si>
    <t>PRECIOS  COMBUSTIBLES</t>
  </si>
  <si>
    <t xml:space="preserve">              PRECIO   VIEJO</t>
  </si>
  <si>
    <t xml:space="preserve">          PRECIO   VIEJO</t>
  </si>
  <si>
    <t xml:space="preserve">                PRECIO VIEJO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</si>
  <si>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</si>
  <si>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</si>
  <si>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</si>
  <si>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</si>
  <si>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</si>
  <si>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</si>
  <si>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</si>
  <si>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 xml:space="preserve">TOALLAS  80 PZAS </t>
  </si>
  <si>
    <t>VELADORA GRANDE</t>
  </si>
  <si>
    <t>CAGUAMITA CARTA/BLANCA</t>
  </si>
  <si>
    <t>RACING OIL 1 LT QUAKER</t>
  </si>
  <si>
    <t>H 300  DE  5 LTS</t>
  </si>
  <si>
    <t>HEINEKEN  473 ML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</si>
  <si>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</si>
  <si>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</si>
  <si>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</si>
  <si>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</si>
  <si>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</si>
  <si>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</si>
  <si>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</si>
  <si>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</si>
  <si>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</si>
  <si>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</si>
  <si>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01 VALE REFRESCO PARA POLICIA FEDERAL</t>
  </si>
  <si>
    <t>01 VALE REFRESCO PARA POLICIA ESTATAL</t>
  </si>
  <si>
    <t>EMNUEL TOBON</t>
  </si>
  <si>
    <t>JEREMIAS VALDIVIA</t>
  </si>
  <si>
    <t>ENCARGADO:  HUGO RAMIREZ</t>
  </si>
  <si>
    <t>PRECIO VIEJO</t>
  </si>
  <si>
    <t>01 VALE CUBREBOCAS P/DESP Y PERS ADMIN</t>
  </si>
  <si>
    <t>TEOTITLAN (5787) VIERNES 01 DE  ENERO  2021</t>
  </si>
  <si>
    <t>TRABAJARON : HUGO,EDUARDO,RICARDO,JONATHAN,EMANUEL,AIDA</t>
  </si>
  <si>
    <t xml:space="preserve">ESTEBAN,PEDRO,MANUEL,FELIPE,JEREMIAS,GUADALUPE,ANTONIO </t>
  </si>
  <si>
    <t>FELIPE</t>
  </si>
  <si>
    <t>PEDRO</t>
  </si>
  <si>
    <t>JEREMIAS</t>
  </si>
  <si>
    <t>LUPE</t>
  </si>
  <si>
    <t>MANUEL</t>
  </si>
  <si>
    <t>LUCAS</t>
  </si>
  <si>
    <t>04 VALES MUNICIPIO DE TEOTITLAN</t>
  </si>
  <si>
    <t>01 VALES DE MATERIALES EL TRIUNFO</t>
  </si>
  <si>
    <t>11 NOTAS EFECTICARD</t>
  </si>
  <si>
    <t>02 NOTAS DE TIKET CAR</t>
  </si>
  <si>
    <t>01 VALE COMIDA FIN DE AÑO</t>
  </si>
  <si>
    <t>07 NOTAS TPV BANORTE</t>
  </si>
  <si>
    <t>01 NOTA COMPRA DE HIELIN</t>
  </si>
  <si>
    <t>05 NOTA PAGO PAYBACK</t>
  </si>
  <si>
    <t>40 NOTAS TPV BANCOMER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</si>
</sst>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[$€-2]* #,##0.00_-;\-[$€-2]* #,##0.00_-;_-[$€-2]* &quot;-&quot;??_-"/>
    <numFmt numFmtId="168" formatCode="[$$-80A]#,##0.00;[Red]\-[$$-80A]#,##0.0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7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6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color indexed="8"/>
      <name val="Arial"/>
      <family val="2"/>
    </font>
    <font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10">
    <xf numFmtId="0" fontId="0" fillId="0" borderId="0" xfId="0"/>
    <xf numFmtId="0" fontId="0" fillId="0" borderId="1" xfId="0" applyBorder="1"/>
    <xf numFmtId="164" fontId="0" fillId="0" borderId="0" xfId="3" applyFont="1"/>
    <xf numFmtId="0" fontId="5" fillId="0" borderId="0" xfId="0" applyFont="1"/>
    <xf numFmtId="0" fontId="6" fillId="0" borderId="0" xfId="0" applyFont="1"/>
    <xf numFmtId="164" fontId="6" fillId="0" borderId="0" xfId="3" applyFont="1"/>
    <xf numFmtId="164" fontId="0" fillId="0" borderId="0" xfId="0" applyNumberFormat="1"/>
    <xf numFmtId="0" fontId="0" fillId="0" borderId="0" xfId="0" applyBorder="1"/>
    <xf numFmtId="164" fontId="6" fillId="0" borderId="0" xfId="3" applyFont="1" applyBorder="1"/>
    <xf numFmtId="0" fontId="5" fillId="0" borderId="0" xfId="0" applyFont="1" applyAlignment="1">
      <alignment horizontal="right"/>
    </xf>
    <xf numFmtId="16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164" fontId="5" fillId="0" borderId="0" xfId="0" applyNumberFormat="1" applyFont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8" fillId="0" borderId="0" xfId="0" applyFont="1"/>
    <xf numFmtId="0" fontId="0" fillId="3" borderId="0" xfId="0" applyFill="1" applyBorder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16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64" fontId="14" fillId="0" borderId="13" xfId="3" applyFont="1" applyBorder="1"/>
    <xf numFmtId="14" fontId="0" fillId="0" borderId="0" xfId="0" applyNumberFormat="1"/>
    <xf numFmtId="16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164" fontId="0" fillId="0" borderId="0" xfId="0" applyNumberFormat="1" applyBorder="1"/>
    <xf numFmtId="0" fontId="18" fillId="0" borderId="0" xfId="0" applyFont="1" applyFill="1" applyBorder="1"/>
    <xf numFmtId="16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7" fillId="0" borderId="8" xfId="0" applyFont="1" applyBorder="1"/>
    <xf numFmtId="15" fontId="17" fillId="0" borderId="0" xfId="0" applyNumberFormat="1" applyFont="1"/>
    <xf numFmtId="15" fontId="20" fillId="0" borderId="0" xfId="0" applyNumberFormat="1" applyFont="1"/>
    <xf numFmtId="0" fontId="18" fillId="0" borderId="0" xfId="0" applyFont="1"/>
    <xf numFmtId="0" fontId="21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1" fillId="0" borderId="0" xfId="0" applyFont="1" applyFill="1" applyBorder="1" applyAlignment="1"/>
    <xf numFmtId="0" fontId="21" fillId="0" borderId="0" xfId="0" applyFont="1" applyAlignment="1"/>
    <xf numFmtId="0" fontId="0" fillId="0" borderId="0" xfId="0" applyAlignment="1"/>
    <xf numFmtId="0" fontId="7" fillId="0" borderId="6" xfId="0" applyFont="1" applyBorder="1"/>
    <xf numFmtId="165" fontId="0" fillId="0" borderId="0" xfId="2" applyFont="1"/>
    <xf numFmtId="164" fontId="0" fillId="3" borderId="0" xfId="0" applyNumberFormat="1" applyFill="1" applyBorder="1"/>
    <xf numFmtId="164" fontId="5" fillId="0" borderId="0" xfId="3" applyFont="1" applyBorder="1"/>
    <xf numFmtId="0" fontId="22" fillId="3" borderId="0" xfId="0" applyFont="1" applyFill="1"/>
    <xf numFmtId="0" fontId="23" fillId="3" borderId="0" xfId="0" applyFont="1" applyFill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16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164" fontId="15" fillId="0" borderId="9" xfId="3" applyFont="1" applyBorder="1"/>
    <xf numFmtId="164" fontId="15" fillId="0" borderId="10" xfId="0" applyNumberFormat="1" applyFont="1" applyBorder="1"/>
    <xf numFmtId="164" fontId="15" fillId="0" borderId="10" xfId="3" applyFont="1" applyBorder="1"/>
    <xf numFmtId="0" fontId="15" fillId="0" borderId="6" xfId="0" applyFont="1" applyBorder="1"/>
    <xf numFmtId="16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16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6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16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16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4" fillId="0" borderId="10" xfId="0" applyFont="1" applyBorder="1"/>
    <xf numFmtId="164" fontId="24" fillId="0" borderId="10" xfId="3" applyFont="1" applyBorder="1"/>
    <xf numFmtId="166" fontId="24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164" fontId="5" fillId="0" borderId="0" xfId="0" applyNumberFormat="1" applyFont="1" applyBorder="1"/>
    <xf numFmtId="164" fontId="4" fillId="5" borderId="6" xfId="3" applyFont="1" applyFill="1" applyBorder="1"/>
    <xf numFmtId="164" fontId="13" fillId="0" borderId="0" xfId="3" applyFont="1" applyBorder="1"/>
    <xf numFmtId="0" fontId="24" fillId="0" borderId="10" xfId="0" applyFont="1" applyFill="1" applyBorder="1"/>
    <xf numFmtId="0" fontId="25" fillId="0" borderId="10" xfId="0" applyFont="1" applyBorder="1"/>
    <xf numFmtId="0" fontId="25" fillId="0" borderId="10" xfId="0" applyFont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164" fontId="5" fillId="0" borderId="1" xfId="3" applyFont="1" applyBorder="1"/>
    <xf numFmtId="166" fontId="2" fillId="5" borderId="10" xfId="4" applyNumberFormat="1" applyFont="1" applyFill="1" applyBorder="1"/>
    <xf numFmtId="164" fontId="26" fillId="5" borderId="10" xfId="6" applyFont="1" applyFill="1" applyBorder="1"/>
    <xf numFmtId="0" fontId="16" fillId="0" borderId="1" xfId="0" applyFont="1" applyBorder="1"/>
    <xf numFmtId="0" fontId="27" fillId="0" borderId="10" xfId="0" applyFont="1" applyBorder="1"/>
    <xf numFmtId="0" fontId="27" fillId="0" borderId="10" xfId="0" applyFont="1" applyBorder="1" applyAlignment="1">
      <alignment horizontal="center"/>
    </xf>
    <xf numFmtId="0" fontId="27" fillId="0" borderId="10" xfId="0" applyFont="1" applyFill="1" applyBorder="1"/>
    <xf numFmtId="0" fontId="6" fillId="0" borderId="1" xfId="0" applyFont="1" applyBorder="1"/>
    <xf numFmtId="0" fontId="23" fillId="0" borderId="0" xfId="0" applyFont="1"/>
    <xf numFmtId="0" fontId="26" fillId="5" borderId="10" xfId="5" applyFont="1" applyFill="1" applyBorder="1"/>
    <xf numFmtId="0" fontId="28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8" fontId="4" fillId="5" borderId="10" xfId="0" applyNumberFormat="1" applyFont="1" applyFill="1" applyBorder="1" applyAlignment="1">
      <alignment horizontal="right"/>
    </xf>
    <xf numFmtId="0" fontId="26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8" fontId="4" fillId="5" borderId="12" xfId="0" applyNumberFormat="1" applyFont="1" applyFill="1" applyBorder="1" applyAlignment="1">
      <alignment horizontal="right"/>
    </xf>
    <xf numFmtId="0" fontId="4" fillId="0" borderId="10" xfId="0" applyFont="1" applyBorder="1"/>
    <xf numFmtId="164" fontId="4" fillId="0" borderId="10" xfId="3" applyFont="1" applyBorder="1"/>
    <xf numFmtId="168" fontId="4" fillId="5" borderId="10" xfId="0" applyNumberFormat="1" applyFont="1" applyFill="1" applyBorder="1"/>
    <xf numFmtId="0" fontId="26" fillId="5" borderId="5" xfId="5" applyFont="1" applyFill="1" applyBorder="1" applyAlignment="1">
      <alignment wrapText="1"/>
    </xf>
    <xf numFmtId="0" fontId="4" fillId="0" borderId="9" xfId="0" applyFont="1" applyBorder="1"/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9" fillId="5" borderId="10" xfId="5" applyFont="1" applyFill="1" applyBorder="1" applyAlignment="1">
      <alignment wrapText="1"/>
    </xf>
    <xf numFmtId="0" fontId="30" fillId="5" borderId="10" xfId="5" applyFont="1" applyFill="1" applyBorder="1"/>
    <xf numFmtId="0" fontId="7" fillId="5" borderId="10" xfId="0" applyFont="1" applyFill="1" applyBorder="1" applyAlignment="1">
      <alignment horizontal="center"/>
    </xf>
    <xf numFmtId="0" fontId="16" fillId="0" borderId="0" xfId="0" applyFont="1" applyBorder="1"/>
    <xf numFmtId="0" fontId="22" fillId="0" borderId="0" xfId="0" applyFont="1"/>
    <xf numFmtId="164" fontId="23" fillId="0" borderId="0" xfId="0" applyNumberFormat="1" applyFont="1"/>
    <xf numFmtId="164" fontId="23" fillId="0" borderId="0" xfId="0" applyNumberFormat="1" applyFont="1" applyBorder="1"/>
    <xf numFmtId="164" fontId="23" fillId="0" borderId="0" xfId="3" applyFont="1" applyBorder="1"/>
    <xf numFmtId="0" fontId="23" fillId="0" borderId="0" xfId="0" applyFont="1" applyBorder="1"/>
    <xf numFmtId="164" fontId="23" fillId="3" borderId="0" xfId="0" applyNumberFormat="1" applyFont="1" applyFill="1" applyBorder="1"/>
    <xf numFmtId="0" fontId="23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1" fillId="0" borderId="10" xfId="0" applyFont="1" applyBorder="1"/>
    <xf numFmtId="0" fontId="7" fillId="5" borderId="10" xfId="0" applyFont="1" applyFill="1" applyBorder="1"/>
    <xf numFmtId="0" fontId="31" fillId="0" borderId="7" xfId="0" applyFont="1" applyBorder="1"/>
    <xf numFmtId="0" fontId="31" fillId="0" borderId="10" xfId="0" applyFont="1" applyFill="1" applyBorder="1"/>
    <xf numFmtId="0" fontId="23" fillId="3" borderId="0" xfId="0" applyFont="1" applyFill="1" applyBorder="1" applyAlignment="1"/>
    <xf numFmtId="0" fontId="4" fillId="5" borderId="9" xfId="0" applyFont="1" applyFill="1" applyBorder="1" applyAlignment="1">
      <alignment horizontal="right"/>
    </xf>
    <xf numFmtId="164" fontId="6" fillId="0" borderId="0" xfId="0" applyNumberFormat="1" applyFont="1" applyBorder="1"/>
    <xf numFmtId="164" fontId="6" fillId="0" borderId="0" xfId="3" applyFont="1" applyFill="1" applyBorder="1"/>
    <xf numFmtId="0" fontId="13" fillId="5" borderId="0" xfId="0" applyFont="1" applyFill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4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164" fontId="5" fillId="2" borderId="7" xfId="0" applyNumberFormat="1" applyFont="1" applyFill="1" applyBorder="1"/>
    <xf numFmtId="2" fontId="23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164" fontId="23" fillId="0" borderId="0" xfId="3" applyFont="1"/>
    <xf numFmtId="0" fontId="22" fillId="0" borderId="0" xfId="0" applyFont="1" applyAlignment="1">
      <alignment horizontal="right"/>
    </xf>
    <xf numFmtId="0" fontId="23" fillId="0" borderId="1" xfId="0" applyFont="1" applyBorder="1"/>
    <xf numFmtId="0" fontId="5" fillId="2" borderId="0" xfId="0" applyFont="1" applyFill="1" applyBorder="1"/>
    <xf numFmtId="164" fontId="5" fillId="2" borderId="0" xfId="0" applyNumberFormat="1" applyFont="1" applyFill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164" fontId="0" fillId="6" borderId="0" xfId="0" applyNumberFormat="1" applyFill="1"/>
    <xf numFmtId="2" fontId="5" fillId="0" borderId="0" xfId="0" applyNumberFormat="1" applyFont="1" applyAlignment="1">
      <alignment horizontal="left"/>
    </xf>
    <xf numFmtId="2" fontId="22" fillId="0" borderId="0" xfId="0" applyNumberFormat="1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left"/>
    </xf>
    <xf numFmtId="164" fontId="5" fillId="5" borderId="0" xfId="0" applyNumberFormat="1" applyFont="1" applyFill="1" applyBorder="1"/>
    <xf numFmtId="0" fontId="7" fillId="3" borderId="10" xfId="0" applyFont="1" applyFill="1" applyBorder="1"/>
    <xf numFmtId="0" fontId="31" fillId="0" borderId="21" xfId="0" applyFont="1" applyFill="1" applyBorder="1"/>
    <xf numFmtId="0" fontId="31" fillId="0" borderId="22" xfId="0" applyFont="1" applyFill="1" applyBorder="1"/>
    <xf numFmtId="0" fontId="31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6" fontId="5" fillId="0" borderId="26" xfId="0" applyNumberFormat="1" applyFont="1" applyBorder="1"/>
    <xf numFmtId="164" fontId="5" fillId="0" borderId="28" xfId="3" applyFont="1" applyBorder="1"/>
    <xf numFmtId="164" fontId="5" fillId="0" borderId="29" xfId="3" applyFont="1" applyBorder="1"/>
    <xf numFmtId="164" fontId="5" fillId="0" borderId="17" xfId="3" applyFont="1" applyBorder="1"/>
    <xf numFmtId="164" fontId="5" fillId="0" borderId="18" xfId="3" applyFont="1" applyBorder="1"/>
    <xf numFmtId="164" fontId="5" fillId="0" borderId="9" xfId="3" applyFont="1" applyBorder="1"/>
    <xf numFmtId="164" fontId="5" fillId="0" borderId="31" xfId="3" applyFont="1" applyBorder="1"/>
    <xf numFmtId="164" fontId="5" fillId="0" borderId="10" xfId="3" applyFont="1" applyBorder="1"/>
    <xf numFmtId="164" fontId="5" fillId="0" borderId="33" xfId="3" applyFont="1" applyBorder="1"/>
    <xf numFmtId="164" fontId="5" fillId="0" borderId="26" xfId="3" applyFont="1" applyBorder="1"/>
    <xf numFmtId="164" fontId="5" fillId="0" borderId="19" xfId="3" applyFont="1" applyBorder="1"/>
    <xf numFmtId="166" fontId="14" fillId="0" borderId="0" xfId="0" applyNumberFormat="1" applyFont="1"/>
    <xf numFmtId="164" fontId="14" fillId="0" borderId="0" xfId="0" applyNumberFormat="1" applyFont="1"/>
    <xf numFmtId="0" fontId="0" fillId="0" borderId="20" xfId="0" applyBorder="1"/>
    <xf numFmtId="166" fontId="0" fillId="0" borderId="20" xfId="0" applyNumberFormat="1" applyBorder="1"/>
    <xf numFmtId="164" fontId="26" fillId="5" borderId="12" xfId="6" applyFont="1" applyFill="1" applyBorder="1"/>
    <xf numFmtId="0" fontId="4" fillId="5" borderId="9" xfId="0" applyFont="1" applyFill="1" applyBorder="1"/>
    <xf numFmtId="164" fontId="26" fillId="5" borderId="9" xfId="6" applyFont="1" applyFill="1" applyBorder="1"/>
    <xf numFmtId="168" fontId="4" fillId="5" borderId="9" xfId="0" applyNumberFormat="1" applyFont="1" applyFill="1" applyBorder="1" applyAlignment="1">
      <alignment horizontal="right"/>
    </xf>
    <xf numFmtId="0" fontId="26" fillId="5" borderId="0" xfId="5" applyFont="1" applyFill="1" applyBorder="1"/>
    <xf numFmtId="0" fontId="4" fillId="5" borderId="17" xfId="0" applyFont="1" applyFill="1" applyBorder="1" applyAlignment="1">
      <alignment horizontal="center"/>
    </xf>
    <xf numFmtId="0" fontId="4" fillId="5" borderId="17" xfId="0" applyFont="1" applyFill="1" applyBorder="1"/>
    <xf numFmtId="164" fontId="26" fillId="5" borderId="17" xfId="6" applyFont="1" applyFill="1" applyBorder="1"/>
    <xf numFmtId="168" fontId="4" fillId="5" borderId="17" xfId="0" applyNumberFormat="1" applyFont="1" applyFill="1" applyBorder="1" applyAlignment="1">
      <alignment horizontal="right"/>
    </xf>
    <xf numFmtId="0" fontId="26" fillId="5" borderId="1" xfId="5" applyFont="1" applyFill="1" applyBorder="1"/>
    <xf numFmtId="0" fontId="30" fillId="5" borderId="0" xfId="5" applyFont="1" applyFill="1" applyBorder="1"/>
    <xf numFmtId="0" fontId="30" fillId="5" borderId="5" xfId="5" applyFont="1" applyFill="1" applyBorder="1"/>
    <xf numFmtId="0" fontId="30" fillId="5" borderId="8" xfId="5" applyFont="1" applyFill="1" applyBorder="1" applyAlignment="1">
      <alignment wrapText="1"/>
    </xf>
    <xf numFmtId="0" fontId="26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164" fontId="4" fillId="0" borderId="9" xfId="3" applyFont="1" applyBorder="1"/>
    <xf numFmtId="0" fontId="0" fillId="0" borderId="0" xfId="0" applyNumberFormat="1"/>
    <xf numFmtId="0" fontId="6" fillId="5" borderId="10" xfId="0" applyFont="1" applyFill="1" applyBorder="1"/>
    <xf numFmtId="0" fontId="24" fillId="5" borderId="10" xfId="0" applyFont="1" applyFill="1" applyBorder="1"/>
    <xf numFmtId="164" fontId="0" fillId="0" borderId="0" xfId="0" applyNumberForma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4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7" fillId="0" borderId="9" xfId="0" applyFont="1" applyBorder="1"/>
    <xf numFmtId="0" fontId="27" fillId="0" borderId="9" xfId="0" applyFont="1" applyBorder="1" applyAlignment="1">
      <alignment horizontal="center"/>
    </xf>
    <xf numFmtId="0" fontId="27" fillId="0" borderId="9" xfId="0" applyFont="1" applyFill="1" applyBorder="1"/>
    <xf numFmtId="0" fontId="22" fillId="0" borderId="1" xfId="0" applyFont="1" applyBorder="1"/>
    <xf numFmtId="0" fontId="0" fillId="0" borderId="10" xfId="0" applyBorder="1"/>
    <xf numFmtId="164" fontId="33" fillId="5" borderId="10" xfId="3" applyFont="1" applyFill="1" applyBorder="1"/>
    <xf numFmtId="16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10" xfId="0" applyFill="1" applyBorder="1"/>
    <xf numFmtId="166" fontId="2" fillId="5" borderId="12" xfId="4" applyNumberFormat="1" applyFont="1" applyFill="1" applyBorder="1"/>
    <xf numFmtId="0" fontId="24" fillId="0" borderId="12" xfId="0" applyFont="1" applyFill="1" applyBorder="1"/>
    <xf numFmtId="0" fontId="0" fillId="3" borderId="12" xfId="0" applyFill="1" applyBorder="1"/>
    <xf numFmtId="166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5" fillId="0" borderId="10" xfId="0" applyFont="1" applyFill="1" applyBorder="1"/>
    <xf numFmtId="0" fontId="22" fillId="0" borderId="0" xfId="0" applyFont="1" applyAlignment="1">
      <alignment horizontal="center"/>
    </xf>
    <xf numFmtId="164" fontId="24" fillId="5" borderId="10" xfId="3" applyFont="1" applyFill="1" applyBorder="1"/>
    <xf numFmtId="0" fontId="4" fillId="0" borderId="0" xfId="0" applyFont="1" applyBorder="1"/>
    <xf numFmtId="0" fontId="4" fillId="0" borderId="1" xfId="0" applyFont="1" applyBorder="1"/>
    <xf numFmtId="164" fontId="4" fillId="0" borderId="0" xfId="3" applyFont="1" applyBorder="1"/>
    <xf numFmtId="164" fontId="4" fillId="0" borderId="0" xfId="3" applyFont="1"/>
    <xf numFmtId="43" fontId="0" fillId="0" borderId="0" xfId="0" applyNumberFormat="1"/>
    <xf numFmtId="164" fontId="23" fillId="0" borderId="0" xfId="3" applyFont="1" applyAlignment="1">
      <alignment horizontal="center"/>
    </xf>
    <xf numFmtId="0" fontId="23" fillId="0" borderId="0" xfId="0" applyFont="1" applyBorder="1" applyAlignment="1">
      <alignment horizontal="right"/>
    </xf>
    <xf numFmtId="164" fontId="23" fillId="0" borderId="0" xfId="3" applyFont="1" applyAlignment="1">
      <alignment horizontal="right"/>
    </xf>
    <xf numFmtId="1" fontId="23" fillId="0" borderId="0" xfId="3" applyNumberFormat="1" applyFont="1"/>
    <xf numFmtId="0" fontId="31" fillId="0" borderId="10" xfId="0" applyFont="1" applyBorder="1" applyAlignment="1">
      <alignment wrapText="1"/>
    </xf>
    <xf numFmtId="0" fontId="29" fillId="0" borderId="0" xfId="0" applyFont="1"/>
    <xf numFmtId="0" fontId="26" fillId="0" borderId="0" xfId="0" applyFont="1"/>
    <xf numFmtId="164" fontId="26" fillId="0" borderId="0" xfId="3" applyFont="1" applyAlignment="1">
      <alignment horizontal="center"/>
    </xf>
    <xf numFmtId="43" fontId="23" fillId="0" borderId="0" xfId="0" applyNumberFormat="1" applyFont="1"/>
    <xf numFmtId="2" fontId="0" fillId="0" borderId="0" xfId="0" applyNumberFormat="1"/>
    <xf numFmtId="0" fontId="32" fillId="5" borderId="10" xfId="0" applyFont="1" applyFill="1" applyBorder="1"/>
    <xf numFmtId="0" fontId="24" fillId="5" borderId="6" xfId="0" applyFont="1" applyFill="1" applyBorder="1"/>
    <xf numFmtId="0" fontId="0" fillId="5" borderId="12" xfId="0" applyFill="1" applyBorder="1"/>
    <xf numFmtId="0" fontId="5" fillId="0" borderId="0" xfId="0" applyFont="1" applyAlignment="1">
      <alignment horizontal="center"/>
    </xf>
    <xf numFmtId="0" fontId="7" fillId="3" borderId="0" xfId="0" applyFont="1" applyFill="1" applyBorder="1"/>
    <xf numFmtId="0" fontId="8" fillId="3" borderId="0" xfId="0" applyFont="1" applyFill="1" applyBorder="1"/>
    <xf numFmtId="0" fontId="5" fillId="0" borderId="0" xfId="0" applyFont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Alignment="1">
      <alignment horizontal="right"/>
    </xf>
    <xf numFmtId="0" fontId="23" fillId="0" borderId="1" xfId="0" applyFont="1" applyFill="1" applyBorder="1" applyAlignment="1">
      <alignment horizontal="right"/>
    </xf>
    <xf numFmtId="164" fontId="23" fillId="0" borderId="0" xfId="3" applyFont="1" applyFill="1" applyAlignment="1">
      <alignment horizontal="right"/>
    </xf>
    <xf numFmtId="0" fontId="0" fillId="0" borderId="6" xfId="0" applyFill="1" applyBorder="1"/>
    <xf numFmtId="164" fontId="5" fillId="0" borderId="0" xfId="3" applyFont="1" applyAlignment="1">
      <alignment horizontal="left"/>
    </xf>
    <xf numFmtId="0" fontId="22" fillId="5" borderId="0" xfId="0" applyFont="1" applyFill="1" applyBorder="1"/>
    <xf numFmtId="0" fontId="14" fillId="5" borderId="0" xfId="0" applyFont="1" applyFill="1" applyBorder="1" applyAlignment="1">
      <alignment horizontal="left"/>
    </xf>
    <xf numFmtId="0" fontId="22" fillId="5" borderId="0" xfId="0" applyFont="1" applyFill="1"/>
    <xf numFmtId="0" fontId="34" fillId="0" borderId="0" xfId="0" applyFont="1"/>
    <xf numFmtId="164" fontId="34" fillId="0" borderId="0" xfId="3" applyFont="1" applyBorder="1" applyAlignment="1">
      <alignment horizontal="center"/>
    </xf>
    <xf numFmtId="164" fontId="34" fillId="0" borderId="14" xfId="3" applyFont="1" applyBorder="1" applyAlignment="1">
      <alignment horizontal="center"/>
    </xf>
    <xf numFmtId="0" fontId="34" fillId="0" borderId="0" xfId="0" applyFont="1" applyAlignment="1">
      <alignment horizontal="center"/>
    </xf>
    <xf numFmtId="164" fontId="34" fillId="0" borderId="0" xfId="3" applyFont="1" applyAlignment="1">
      <alignment horizontal="center"/>
    </xf>
    <xf numFmtId="0" fontId="35" fillId="0" borderId="0" xfId="0" applyFont="1"/>
    <xf numFmtId="164" fontId="35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9" fillId="5" borderId="0" xfId="0" applyFont="1" applyFill="1" applyBorder="1"/>
    <xf numFmtId="0" fontId="19" fillId="5" borderId="0" xfId="0" applyFont="1" applyFill="1" applyBorder="1"/>
    <xf numFmtId="164" fontId="19" fillId="5" borderId="0" xfId="0" applyNumberFormat="1" applyFont="1" applyFill="1" applyBorder="1"/>
    <xf numFmtId="0" fontId="19" fillId="0" borderId="0" xfId="0" applyFont="1"/>
    <xf numFmtId="0" fontId="36" fillId="5" borderId="0" xfId="0" applyFont="1" applyFill="1" applyBorder="1"/>
    <xf numFmtId="164" fontId="0" fillId="5" borderId="0" xfId="0" applyNumberFormat="1" applyFill="1"/>
    <xf numFmtId="164" fontId="19" fillId="5" borderId="0" xfId="0" applyNumberFormat="1" applyFont="1" applyFill="1"/>
    <xf numFmtId="0" fontId="38" fillId="0" borderId="0" xfId="0" applyFont="1"/>
    <xf numFmtId="0" fontId="22" fillId="3" borderId="0" xfId="0" applyFont="1" applyFill="1" applyBorder="1"/>
    <xf numFmtId="164" fontId="37" fillId="0" borderId="0" xfId="0" applyNumberFormat="1" applyFont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5" fillId="0" borderId="0" xfId="0" applyFont="1" applyAlignment="1">
      <alignment horizontal="center"/>
    </xf>
    <xf numFmtId="0" fontId="4" fillId="0" borderId="17" xfId="0" applyFont="1" applyFill="1" applyBorder="1"/>
    <xf numFmtId="164" fontId="0" fillId="0" borderId="1" xfId="0" applyNumberFormat="1" applyBorder="1"/>
    <xf numFmtId="164" fontId="22" fillId="0" borderId="0" xfId="0" applyNumberFormat="1" applyFont="1"/>
    <xf numFmtId="164" fontId="22" fillId="0" borderId="1" xfId="0" applyNumberFormat="1" applyFont="1" applyBorder="1"/>
    <xf numFmtId="0" fontId="23" fillId="0" borderId="0" xfId="0" applyFont="1" applyAlignment="1">
      <alignment horizontal="center"/>
    </xf>
    <xf numFmtId="164" fontId="37" fillId="0" borderId="0" xfId="0" applyNumberFormat="1" applyFont="1" applyBorder="1"/>
    <xf numFmtId="0" fontId="37" fillId="0" borderId="0" xfId="0" applyFont="1" applyAlignment="1">
      <alignment horizontal="center"/>
    </xf>
    <xf numFmtId="0" fontId="37" fillId="0" borderId="0" xfId="0" applyFont="1"/>
    <xf numFmtId="168" fontId="22" fillId="0" borderId="13" xfId="0" applyNumberFormat="1" applyFont="1" applyBorder="1"/>
    <xf numFmtId="0" fontId="13" fillId="5" borderId="8" xfId="0" applyFont="1" applyFill="1" applyBorder="1"/>
    <xf numFmtId="0" fontId="13" fillId="5" borderId="1" xfId="0" applyFont="1" applyFill="1" applyBorder="1"/>
    <xf numFmtId="164" fontId="13" fillId="5" borderId="6" xfId="3" applyFont="1" applyFill="1" applyBorder="1"/>
    <xf numFmtId="0" fontId="13" fillId="0" borderId="7" xfId="0" applyFont="1" applyBorder="1"/>
    <xf numFmtId="164" fontId="39" fillId="3" borderId="14" xfId="0" applyNumberFormat="1" applyFont="1" applyFill="1" applyBorder="1"/>
    <xf numFmtId="2" fontId="23" fillId="0" borderId="0" xfId="3" applyNumberFormat="1" applyFont="1"/>
    <xf numFmtId="0" fontId="7" fillId="0" borderId="5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40" fillId="0" borderId="0" xfId="0" applyFont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0" fontId="0" fillId="0" borderId="12" xfId="0" applyBorder="1"/>
    <xf numFmtId="164" fontId="0" fillId="5" borderId="10" xfId="3" applyFont="1" applyFill="1" applyBorder="1"/>
    <xf numFmtId="164" fontId="24" fillId="5" borderId="6" xfId="3" applyFont="1" applyFill="1" applyBorder="1"/>
    <xf numFmtId="164" fontId="0" fillId="5" borderId="12" xfId="3" applyFont="1" applyFill="1" applyBorder="1"/>
    <xf numFmtId="166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16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7">
    <cellStyle name="20% - Énfasis1" xfId="4" builtinId="30"/>
    <cellStyle name="Euro" xfId="1"/>
    <cellStyle name="Millares" xfId="2" builtinId="3"/>
    <cellStyle name="Moneda" xfId="3" builtinId="4"/>
    <cellStyle name="Moneda 2" xfId="6"/>
    <cellStyle name="Normal" xfId="0" builtinId="0"/>
    <cellStyle name="Normal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"/>
  <sheetViews>
    <sheetView topLeftCell="A70" zoomScale="80" zoomScaleNormal="80" workbookViewId="0">
      <selection activeCell="A85" sqref="A85:D131"/>
    </sheetView>
  </sheetViews>
  <sheetFormatPr baseColWidth="10" defaultColWidth="9.140625" defaultRowHeight="12.75" x14ac:dyDescent="0.2"/>
  <cols>
    <col min="1" max="1" width="6.28515625" customWidth="1"/>
    <col min="2" max="2" width="24.42578125" customWidth="1"/>
    <col min="3" max="3" width="14" customWidth="1"/>
    <col min="4" max="4" width="27" customWidth="1"/>
    <col min="5" max="5" width="13.7109375" customWidth="1"/>
    <col min="6" max="6" width="15.5703125" bestFit="1" customWidth="1"/>
    <col min="7" max="7" width="16.42578125" customWidth="1"/>
    <col min="8" max="8" width="19.140625" customWidth="1"/>
    <col min="9" max="9" width="13.7109375" customWidth="1"/>
    <col min="10" max="10" width="20.140625" customWidth="1"/>
    <col min="11" max="11" width="12.28515625" bestFit="1" customWidth="1"/>
    <col min="12" max="256" width="11.42578125" customWidth="1"/>
  </cols>
  <sheetData>
    <row r="1" spans="1:13" x14ac:dyDescent="0.2">
      <c r="B1" s="3" t="s">
        <v>424</v>
      </c>
      <c r="C1" s="3"/>
      <c r="D1" s="3"/>
      <c r="E1" s="36" t="s">
        <v>1</v>
      </c>
    </row>
    <row r="2" spans="1:13" x14ac:dyDescent="0.2">
      <c r="B2" s="4" t="s">
        <v>425</v>
      </c>
      <c r="C2" s="392"/>
      <c r="D2" s="392"/>
      <c r="E2" s="4"/>
      <c r="I2" t="s">
        <v>1</v>
      </c>
    </row>
    <row r="3" spans="1:13" x14ac:dyDescent="0.2">
      <c r="B3" s="57" t="s">
        <v>426</v>
      </c>
      <c r="C3" s="57"/>
      <c r="D3" s="57"/>
      <c r="E3" s="4"/>
    </row>
    <row r="4" spans="1:13" ht="14.25" x14ac:dyDescent="0.2">
      <c r="A4" s="40"/>
      <c r="B4" s="40"/>
      <c r="C4" s="40"/>
      <c r="D4" s="40"/>
      <c r="E4" s="40"/>
    </row>
    <row r="5" spans="1:13" ht="20.25" x14ac:dyDescent="0.3">
      <c r="A5" s="40"/>
      <c r="B5" s="367"/>
      <c r="C5" s="40"/>
      <c r="D5" s="40"/>
      <c r="E5" s="40"/>
    </row>
    <row r="6" spans="1:13" ht="15" x14ac:dyDescent="0.2">
      <c r="A6" s="161"/>
      <c r="B6" s="161" t="s">
        <v>1</v>
      </c>
      <c r="C6" s="161"/>
      <c r="D6" s="161"/>
      <c r="E6" s="161"/>
    </row>
    <row r="7" spans="1:13" ht="15" hidden="1" x14ac:dyDescent="0.2">
      <c r="A7" s="161"/>
      <c r="B7" s="161"/>
      <c r="C7" s="161"/>
      <c r="D7" s="161"/>
      <c r="E7" s="161"/>
    </row>
    <row r="8" spans="1:13" ht="15.75" hidden="1" x14ac:dyDescent="0.25">
      <c r="A8" s="217"/>
      <c r="B8" s="189"/>
      <c r="C8" s="217"/>
      <c r="D8" s="161"/>
      <c r="E8" s="161"/>
    </row>
    <row r="9" spans="1:13" ht="15.75" x14ac:dyDescent="0.25">
      <c r="A9" s="217" t="s">
        <v>3</v>
      </c>
      <c r="B9" s="189">
        <v>6563599</v>
      </c>
      <c r="C9" s="217" t="s">
        <v>4</v>
      </c>
      <c r="D9" s="189">
        <v>7023973</v>
      </c>
      <c r="E9" s="161"/>
      <c r="F9" t="s">
        <v>1</v>
      </c>
      <c r="I9" s="7"/>
      <c r="J9" s="9"/>
    </row>
    <row r="10" spans="1:13" ht="15" x14ac:dyDescent="0.2">
      <c r="A10" s="161"/>
      <c r="B10" s="189">
        <v>6563599</v>
      </c>
      <c r="C10" s="161"/>
      <c r="D10" s="189">
        <v>7023973</v>
      </c>
      <c r="E10" s="161"/>
      <c r="G10" s="276"/>
      <c r="I10" s="7"/>
      <c r="M10" s="5"/>
    </row>
    <row r="11" spans="1:13" ht="15" x14ac:dyDescent="0.2">
      <c r="A11" s="161"/>
      <c r="B11" s="161">
        <f>B9-B10</f>
        <v>0</v>
      </c>
      <c r="C11" s="161"/>
      <c r="D11" s="161">
        <f>D9-D10</f>
        <v>0</v>
      </c>
      <c r="E11" s="161"/>
      <c r="M11" s="5"/>
    </row>
    <row r="12" spans="1:13" ht="15" x14ac:dyDescent="0.2">
      <c r="A12" s="161"/>
      <c r="B12" s="218">
        <v>20.09</v>
      </c>
      <c r="C12" s="161"/>
      <c r="D12" s="218">
        <f>B12</f>
        <v>20.09</v>
      </c>
      <c r="E12" s="161"/>
      <c r="G12" s="6"/>
      <c r="H12" s="7"/>
      <c r="I12" s="7"/>
      <c r="J12" s="6"/>
      <c r="M12" s="5"/>
    </row>
    <row r="13" spans="1:13" ht="15.75" x14ac:dyDescent="0.25">
      <c r="A13" s="161"/>
      <c r="B13" s="216">
        <f>B11*B12</f>
        <v>0</v>
      </c>
      <c r="C13" s="161"/>
      <c r="D13" s="216">
        <f>D11*D12</f>
        <v>0</v>
      </c>
      <c r="E13" s="185"/>
      <c r="F13" s="6"/>
      <c r="G13" s="6"/>
      <c r="H13" s="2"/>
      <c r="I13" s="2"/>
      <c r="J13" s="6"/>
      <c r="M13" s="5"/>
    </row>
    <row r="14" spans="1:13" ht="15" hidden="1" x14ac:dyDescent="0.2">
      <c r="A14" s="161"/>
      <c r="B14" s="161"/>
      <c r="C14" s="161"/>
      <c r="D14" s="161"/>
      <c r="E14" s="161"/>
      <c r="J14" s="6"/>
      <c r="M14" s="5"/>
    </row>
    <row r="15" spans="1:13" ht="15" x14ac:dyDescent="0.2">
      <c r="A15" s="161"/>
      <c r="B15" s="161"/>
      <c r="C15" s="161"/>
      <c r="D15" s="161"/>
      <c r="E15" s="161"/>
      <c r="J15" s="6"/>
      <c r="M15" s="5"/>
    </row>
    <row r="16" spans="1:13" ht="15" x14ac:dyDescent="0.2">
      <c r="A16" s="161"/>
      <c r="B16" s="161"/>
      <c r="C16" s="161"/>
      <c r="D16" s="161"/>
      <c r="E16" s="161"/>
      <c r="J16" s="6"/>
      <c r="M16" s="5"/>
    </row>
    <row r="17" spans="1:13" ht="15" x14ac:dyDescent="0.2">
      <c r="A17" s="161"/>
      <c r="B17" s="161"/>
      <c r="C17" s="161"/>
      <c r="D17" s="161"/>
      <c r="E17" t="s">
        <v>0</v>
      </c>
      <c r="J17" s="6"/>
      <c r="M17" s="5"/>
    </row>
    <row r="18" spans="1:13" ht="15" x14ac:dyDescent="0.2">
      <c r="A18" s="161"/>
      <c r="B18" s="161"/>
      <c r="C18" s="161"/>
      <c r="D18" s="161"/>
      <c r="E18" s="161"/>
      <c r="F18" s="6"/>
      <c r="J18" s="6"/>
      <c r="M18" s="5"/>
    </row>
    <row r="19" spans="1:13" ht="15.75" x14ac:dyDescent="0.25">
      <c r="A19" s="217" t="s">
        <v>5</v>
      </c>
      <c r="B19" s="189">
        <v>1286296</v>
      </c>
      <c r="C19" s="217" t="s">
        <v>6</v>
      </c>
      <c r="D19" s="189">
        <v>1301498</v>
      </c>
      <c r="E19" s="161"/>
      <c r="G19" s="6"/>
      <c r="J19" s="6"/>
      <c r="M19" s="5"/>
    </row>
    <row r="20" spans="1:13" ht="15" x14ac:dyDescent="0.2">
      <c r="A20" s="161"/>
      <c r="B20" s="189">
        <v>1286296</v>
      </c>
      <c r="C20" s="161"/>
      <c r="D20" s="189">
        <v>1301498</v>
      </c>
      <c r="E20" s="161"/>
      <c r="J20" s="6"/>
      <c r="M20" s="5"/>
    </row>
    <row r="21" spans="1:13" ht="15" x14ac:dyDescent="0.2">
      <c r="A21" s="161"/>
      <c r="B21" s="161">
        <f>B19-B20</f>
        <v>0</v>
      </c>
      <c r="C21" s="161"/>
      <c r="D21" s="161">
        <f>D19-D20</f>
        <v>0</v>
      </c>
      <c r="E21" s="161"/>
      <c r="H21" s="6"/>
      <c r="I21" s="57" t="s">
        <v>248</v>
      </c>
      <c r="J21" s="6"/>
      <c r="M21" s="5"/>
    </row>
    <row r="22" spans="1:13" ht="15" x14ac:dyDescent="0.2">
      <c r="A22" s="161"/>
      <c r="B22" s="218">
        <f>B12</f>
        <v>20.09</v>
      </c>
      <c r="C22" s="161"/>
      <c r="D22" s="218">
        <f>B12</f>
        <v>20.09</v>
      </c>
      <c r="E22" s="161"/>
      <c r="J22" s="6"/>
      <c r="M22" s="5"/>
    </row>
    <row r="23" spans="1:13" ht="15.75" x14ac:dyDescent="0.25">
      <c r="A23" s="161"/>
      <c r="B23" s="216">
        <f>B21*B22</f>
        <v>0</v>
      </c>
      <c r="C23" s="161"/>
      <c r="D23" s="216">
        <f>D21*D22</f>
        <v>0</v>
      </c>
      <c r="E23" s="185"/>
      <c r="J23" s="6"/>
      <c r="M23" s="5"/>
    </row>
    <row r="24" spans="1:13" ht="15" x14ac:dyDescent="0.2">
      <c r="A24" s="161"/>
      <c r="B24" s="161"/>
      <c r="C24" s="161"/>
      <c r="D24" s="216"/>
      <c r="E24" s="161"/>
      <c r="J24" s="6"/>
      <c r="M24" s="5"/>
    </row>
    <row r="25" spans="1:13" ht="15" x14ac:dyDescent="0.2">
      <c r="A25" s="161"/>
      <c r="B25" s="161"/>
      <c r="C25" s="161"/>
      <c r="D25" s="161"/>
      <c r="E25" s="161"/>
      <c r="J25" s="6"/>
      <c r="M25" s="5"/>
    </row>
    <row r="26" spans="1:13" ht="15" x14ac:dyDescent="0.2">
      <c r="A26" s="161"/>
      <c r="B26" s="161"/>
      <c r="C26" s="161"/>
      <c r="D26" s="161"/>
      <c r="E26" s="161"/>
      <c r="H26" s="6">
        <f>B13+D13+B23+D23+B32+D32+B41+D41</f>
        <v>2430.89</v>
      </c>
      <c r="J26" s="6"/>
      <c r="M26" s="5"/>
    </row>
    <row r="27" spans="1:13" ht="15" x14ac:dyDescent="0.2">
      <c r="A27" s="161"/>
      <c r="B27" s="161"/>
      <c r="C27" s="161"/>
      <c r="D27" s="161"/>
      <c r="E27" s="161"/>
      <c r="G27" s="6"/>
      <c r="J27" s="6"/>
      <c r="M27" s="5"/>
    </row>
    <row r="28" spans="1:13" ht="15.75" x14ac:dyDescent="0.25">
      <c r="A28" s="217" t="s">
        <v>7</v>
      </c>
      <c r="B28" s="189">
        <v>1029701</v>
      </c>
      <c r="C28" s="217" t="s">
        <v>8</v>
      </c>
      <c r="D28" s="189">
        <v>977508</v>
      </c>
      <c r="E28" s="161"/>
      <c r="H28" s="6"/>
      <c r="J28" s="6"/>
      <c r="M28" s="5"/>
    </row>
    <row r="29" spans="1:13" ht="15" x14ac:dyDescent="0.2">
      <c r="A29" s="161"/>
      <c r="B29" s="189">
        <v>1029701</v>
      </c>
      <c r="C29" s="161"/>
      <c r="D29" s="189">
        <v>977508</v>
      </c>
      <c r="E29" s="161"/>
      <c r="J29" s="6"/>
      <c r="M29" s="5"/>
    </row>
    <row r="30" spans="1:13" ht="15.75" x14ac:dyDescent="0.25">
      <c r="A30" s="161"/>
      <c r="B30" s="161">
        <f>B28-B29</f>
        <v>0</v>
      </c>
      <c r="C30" s="161"/>
      <c r="D30" s="161">
        <f>D28-D29</f>
        <v>0</v>
      </c>
      <c r="E30" s="185"/>
      <c r="J30" s="6"/>
      <c r="M30" s="5"/>
    </row>
    <row r="31" spans="1:13" ht="15" x14ac:dyDescent="0.2">
      <c r="A31" s="161"/>
      <c r="B31" s="218">
        <f>B12</f>
        <v>20.09</v>
      </c>
      <c r="C31" s="161"/>
      <c r="D31" s="218">
        <f>B12</f>
        <v>20.09</v>
      </c>
      <c r="E31" s="161"/>
      <c r="F31" t="s">
        <v>163</v>
      </c>
      <c r="J31" s="6"/>
      <c r="M31" s="5"/>
    </row>
    <row r="32" spans="1:13" ht="15" x14ac:dyDescent="0.2">
      <c r="A32" s="161"/>
      <c r="B32" s="216">
        <f>B30*B31</f>
        <v>0</v>
      </c>
      <c r="C32" s="161"/>
      <c r="D32" s="216">
        <f>D30*D31</f>
        <v>0</v>
      </c>
      <c r="E32" s="161"/>
      <c r="J32" s="6"/>
      <c r="M32" s="5"/>
    </row>
    <row r="33" spans="1:13" ht="15" x14ac:dyDescent="0.2">
      <c r="A33" s="161"/>
      <c r="B33" s="161"/>
      <c r="C33" s="161"/>
      <c r="D33" s="161"/>
      <c r="E33" s="161"/>
      <c r="J33" s="6"/>
      <c r="M33" s="5"/>
    </row>
    <row r="34" spans="1:13" ht="15" x14ac:dyDescent="0.2">
      <c r="A34" s="161"/>
      <c r="B34" s="161"/>
      <c r="C34" s="161"/>
      <c r="D34" s="161"/>
      <c r="E34" s="161"/>
      <c r="J34" s="6"/>
      <c r="M34" s="5"/>
    </row>
    <row r="35" spans="1:13" ht="15" x14ac:dyDescent="0.2">
      <c r="A35" s="161"/>
      <c r="B35" s="161"/>
      <c r="C35" s="161"/>
      <c r="D35" s="161"/>
      <c r="E35" s="161"/>
      <c r="J35" s="6"/>
      <c r="M35" s="5"/>
    </row>
    <row r="36" spans="1:13" ht="15" x14ac:dyDescent="0.2">
      <c r="A36" s="161"/>
      <c r="B36" s="161"/>
      <c r="C36" s="161"/>
      <c r="D36" s="161"/>
      <c r="E36" s="161"/>
      <c r="J36" s="6"/>
      <c r="M36" s="5"/>
    </row>
    <row r="37" spans="1:13" ht="15.75" x14ac:dyDescent="0.25">
      <c r="A37" s="217" t="s">
        <v>9</v>
      </c>
      <c r="B37" s="189">
        <v>813403</v>
      </c>
      <c r="C37" s="217" t="s">
        <v>10</v>
      </c>
      <c r="D37" s="189">
        <v>649131</v>
      </c>
      <c r="E37" s="161"/>
      <c r="J37" s="6"/>
      <c r="M37" s="5"/>
    </row>
    <row r="38" spans="1:13" ht="15" x14ac:dyDescent="0.2">
      <c r="A38" s="161"/>
      <c r="B38" s="189">
        <v>813282</v>
      </c>
      <c r="C38" s="189"/>
      <c r="D38" s="189">
        <v>649131</v>
      </c>
      <c r="E38" s="161"/>
      <c r="J38" s="6"/>
      <c r="M38" s="5"/>
    </row>
    <row r="39" spans="1:13" ht="15" x14ac:dyDescent="0.2">
      <c r="A39" s="161"/>
      <c r="B39" s="329">
        <f>B37-B38</f>
        <v>121</v>
      </c>
      <c r="C39" s="161"/>
      <c r="D39" s="329">
        <f>D37-D38</f>
        <v>0</v>
      </c>
      <c r="E39" s="161"/>
      <c r="J39" s="6"/>
      <c r="M39" s="5"/>
    </row>
    <row r="40" spans="1:13" ht="15" x14ac:dyDescent="0.2">
      <c r="A40" s="161"/>
      <c r="B40" s="218">
        <f>B12</f>
        <v>20.09</v>
      </c>
      <c r="C40" s="161"/>
      <c r="D40" s="218">
        <f>B12</f>
        <v>20.09</v>
      </c>
      <c r="E40" s="161"/>
      <c r="J40" s="6"/>
      <c r="M40" s="5"/>
    </row>
    <row r="41" spans="1:13" ht="15" x14ac:dyDescent="0.2">
      <c r="A41" s="161"/>
      <c r="B41" s="186">
        <f>B39*B40</f>
        <v>2430.89</v>
      </c>
      <c r="C41" s="161"/>
      <c r="D41" s="186">
        <f>D39*D40</f>
        <v>0</v>
      </c>
      <c r="E41" s="161"/>
      <c r="J41" s="6"/>
      <c r="M41" s="5"/>
    </row>
    <row r="42" spans="1:13" ht="15" x14ac:dyDescent="0.2">
      <c r="A42" s="161"/>
      <c r="B42" s="161"/>
      <c r="C42" s="161"/>
      <c r="D42" s="161"/>
      <c r="E42" s="161"/>
      <c r="J42" s="6"/>
      <c r="M42" s="5"/>
    </row>
    <row r="43" spans="1:13" ht="15" x14ac:dyDescent="0.2">
      <c r="A43" s="161"/>
      <c r="B43" s="161"/>
      <c r="C43" s="161"/>
      <c r="D43" s="161"/>
      <c r="E43" s="161"/>
      <c r="J43" s="6"/>
      <c r="M43" s="5"/>
    </row>
    <row r="44" spans="1:13" ht="15" x14ac:dyDescent="0.2">
      <c r="A44" s="161"/>
      <c r="B44" s="161"/>
      <c r="C44" s="161"/>
      <c r="D44" s="161"/>
      <c r="E44" s="161"/>
      <c r="J44" s="6"/>
      <c r="M44" s="5"/>
    </row>
    <row r="45" spans="1:13" ht="15.75" x14ac:dyDescent="0.25">
      <c r="A45" s="161"/>
      <c r="B45" s="185" t="s">
        <v>11</v>
      </c>
      <c r="C45" s="161"/>
      <c r="D45" s="227">
        <f>B11+D11+B21+D21+B30+D30+B39+D39</f>
        <v>121</v>
      </c>
      <c r="E45" s="161"/>
      <c r="J45" s="6"/>
      <c r="M45" s="5"/>
    </row>
    <row r="46" spans="1:13" ht="15.75" x14ac:dyDescent="0.25">
      <c r="A46" s="161"/>
      <c r="B46" s="185"/>
      <c r="C46" s="161"/>
      <c r="D46" s="161"/>
      <c r="E46" s="161"/>
      <c r="J46" s="6"/>
      <c r="M46" s="5"/>
    </row>
    <row r="47" spans="1:13" ht="15.75" x14ac:dyDescent="0.25">
      <c r="A47" s="161"/>
      <c r="B47" s="185"/>
      <c r="C47" s="161"/>
      <c r="D47" s="161"/>
      <c r="E47" s="161"/>
      <c r="J47" s="6"/>
      <c r="M47" s="5"/>
    </row>
    <row r="48" spans="1:13" x14ac:dyDescent="0.2">
      <c r="B48" s="3"/>
      <c r="J48" s="6"/>
      <c r="M48" s="5"/>
    </row>
    <row r="49" spans="1:13" x14ac:dyDescent="0.2">
      <c r="A49" t="s">
        <v>1</v>
      </c>
      <c r="B49" s="3"/>
      <c r="J49" s="6"/>
      <c r="M49" s="5"/>
    </row>
    <row r="50" spans="1:13" x14ac:dyDescent="0.2">
      <c r="A50" s="3"/>
      <c r="B50" s="3"/>
      <c r="C50" s="3"/>
      <c r="D50" s="3"/>
      <c r="E50" s="57"/>
      <c r="J50" s="6"/>
      <c r="M50" s="5"/>
    </row>
    <row r="51" spans="1:13" ht="15.75" x14ac:dyDescent="0.25">
      <c r="A51" s="185" t="s">
        <v>2</v>
      </c>
      <c r="B51" s="36" t="str">
        <f>B1</f>
        <v>TEOTITLAN (5787) VIERNES 01 DE  ENERO  2021</v>
      </c>
      <c r="C51" s="36"/>
      <c r="D51" s="36"/>
      <c r="E51" s="4"/>
      <c r="F51" s="4"/>
      <c r="G51" s="4"/>
      <c r="J51" s="6"/>
      <c r="M51" s="5"/>
    </row>
    <row r="52" spans="1:13" ht="15.75" x14ac:dyDescent="0.25">
      <c r="A52" s="185"/>
      <c r="B52" s="4" t="str">
        <f>B2</f>
        <v>TRABAJARON : HUGO,EDUARDO,RICARDO,JONATHAN,EMANUEL,AIDA</v>
      </c>
      <c r="C52" s="36"/>
      <c r="D52" s="36"/>
      <c r="E52" s="4"/>
      <c r="F52" s="4"/>
      <c r="G52" s="4"/>
      <c r="J52" s="6"/>
      <c r="M52" s="5"/>
    </row>
    <row r="53" spans="1:13" ht="15.75" x14ac:dyDescent="0.25">
      <c r="A53" s="185"/>
      <c r="B53" s="4" t="str">
        <f>B3</f>
        <v xml:space="preserve">ESTEBAN,PEDRO,MANUEL,FELIPE,JEREMIAS,GUADALUPE,ANTONIO </v>
      </c>
      <c r="C53" s="36"/>
      <c r="D53" s="36"/>
      <c r="E53" s="4"/>
      <c r="F53" s="4"/>
      <c r="G53" s="4"/>
      <c r="J53" s="6"/>
      <c r="M53" s="5"/>
    </row>
    <row r="54" spans="1:13" ht="15.75" x14ac:dyDescent="0.25">
      <c r="A54" s="185"/>
      <c r="B54" s="185" t="s">
        <v>12</v>
      </c>
      <c r="C54" s="185"/>
      <c r="D54" s="185"/>
      <c r="E54" s="161"/>
      <c r="F54" s="186"/>
      <c r="G54" s="186"/>
      <c r="J54" s="6"/>
      <c r="M54" s="5"/>
    </row>
    <row r="55" spans="1:13" ht="15.75" hidden="1" x14ac:dyDescent="0.25">
      <c r="A55" s="185"/>
      <c r="B55" s="185"/>
      <c r="C55" s="185"/>
      <c r="D55" s="185"/>
      <c r="E55" s="161"/>
      <c r="F55" s="161"/>
      <c r="G55" s="161"/>
      <c r="J55" s="6"/>
      <c r="M55" s="5"/>
    </row>
    <row r="56" spans="1:13" ht="15.75" hidden="1" x14ac:dyDescent="0.25">
      <c r="A56" s="185"/>
      <c r="B56" s="185"/>
      <c r="C56" s="185"/>
      <c r="D56" s="185"/>
      <c r="E56" s="161"/>
      <c r="F56" s="161"/>
      <c r="G56" s="161"/>
      <c r="J56" s="6"/>
      <c r="K56" s="7"/>
      <c r="M56" s="5"/>
    </row>
    <row r="57" spans="1:13" ht="18" customHeight="1" x14ac:dyDescent="0.25">
      <c r="A57" s="185"/>
      <c r="B57" s="185" t="s">
        <v>13</v>
      </c>
      <c r="C57" s="161" t="s">
        <v>342</v>
      </c>
      <c r="D57" s="186">
        <f>MAGNA!C11</f>
        <v>6070.62</v>
      </c>
      <c r="E57" s="161"/>
      <c r="F57" s="186"/>
      <c r="G57" s="186"/>
      <c r="J57" s="6"/>
      <c r="K57" s="7"/>
      <c r="M57" s="5"/>
    </row>
    <row r="58" spans="1:13" ht="18" customHeight="1" x14ac:dyDescent="0.25">
      <c r="A58" s="185"/>
      <c r="B58" s="185"/>
      <c r="C58" s="161" t="s">
        <v>343</v>
      </c>
      <c r="D58" s="186">
        <f>MAGNA!E11</f>
        <v>4237.9799999999996</v>
      </c>
      <c r="E58" s="161"/>
      <c r="F58" s="186"/>
      <c r="G58" s="161"/>
      <c r="J58" s="6"/>
      <c r="K58" s="7"/>
      <c r="M58" s="5"/>
    </row>
    <row r="59" spans="1:13" ht="18" customHeight="1" x14ac:dyDescent="0.25">
      <c r="A59" s="185"/>
      <c r="B59" s="185"/>
      <c r="C59" s="161" t="s">
        <v>345</v>
      </c>
      <c r="D59" s="186">
        <f>MAGNA!C20</f>
        <v>4333.43</v>
      </c>
      <c r="E59" s="161"/>
      <c r="F59" s="186"/>
      <c r="G59" s="334"/>
      <c r="J59" s="6"/>
      <c r="K59" s="7"/>
      <c r="M59" s="5"/>
    </row>
    <row r="60" spans="1:13" ht="18" customHeight="1" x14ac:dyDescent="0.25">
      <c r="A60" s="185"/>
      <c r="B60" s="185"/>
      <c r="C60" s="161" t="s">
        <v>344</v>
      </c>
      <c r="D60" s="186">
        <f>MAGNA!E20</f>
        <v>3569.83</v>
      </c>
      <c r="E60" s="161"/>
      <c r="F60" s="186"/>
      <c r="G60" s="186">
        <f>D57+D58+D67+D68</f>
        <v>14226.599999999999</v>
      </c>
      <c r="H60" s="6">
        <v>729</v>
      </c>
      <c r="I60" s="325">
        <f>G60+H60+G86</f>
        <v>101498.23999999999</v>
      </c>
      <c r="J60" s="6"/>
      <c r="K60" s="7"/>
      <c r="M60" s="5"/>
    </row>
    <row r="61" spans="1:13" ht="18" customHeight="1" x14ac:dyDescent="0.25">
      <c r="A61" s="185"/>
      <c r="B61" s="185"/>
      <c r="C61" s="161" t="s">
        <v>346</v>
      </c>
      <c r="D61" s="186">
        <f>MAGNA!C27</f>
        <v>1546.29</v>
      </c>
      <c r="E61" s="161"/>
      <c r="F61" s="186"/>
      <c r="G61" s="161"/>
      <c r="I61" s="325">
        <f t="shared" ref="I61:I70" si="0">G61+H61</f>
        <v>0</v>
      </c>
      <c r="J61" s="6"/>
      <c r="K61" s="7"/>
      <c r="M61" s="5"/>
    </row>
    <row r="62" spans="1:13" ht="18" customHeight="1" x14ac:dyDescent="0.25">
      <c r="A62" s="185"/>
      <c r="B62" s="185"/>
      <c r="C62" s="161" t="s">
        <v>347</v>
      </c>
      <c r="D62" s="186">
        <f>MAGNA!E27</f>
        <v>0</v>
      </c>
      <c r="E62" s="161"/>
      <c r="F62" s="186"/>
      <c r="G62" s="334">
        <f>D59+D60+D69+D70</f>
        <v>9979.7999999999993</v>
      </c>
      <c r="H62">
        <v>174</v>
      </c>
      <c r="I62" s="325">
        <f>G62+H62+G88</f>
        <v>51795.67</v>
      </c>
      <c r="J62" s="6"/>
      <c r="K62" s="7"/>
      <c r="M62" s="5"/>
    </row>
    <row r="63" spans="1:13" ht="18" customHeight="1" x14ac:dyDescent="0.25">
      <c r="A63" s="185"/>
      <c r="B63" s="185"/>
      <c r="C63" s="161" t="s">
        <v>348</v>
      </c>
      <c r="D63" s="186">
        <f>MAGNA!C34</f>
        <v>7025.12</v>
      </c>
      <c r="E63" s="161"/>
      <c r="F63" s="186"/>
      <c r="G63" s="186"/>
      <c r="I63" s="325">
        <f t="shared" si="0"/>
        <v>0</v>
      </c>
      <c r="J63" s="6"/>
      <c r="K63" s="7"/>
      <c r="M63" s="5"/>
    </row>
    <row r="64" spans="1:13" ht="18" customHeight="1" x14ac:dyDescent="0.25">
      <c r="A64" s="185"/>
      <c r="B64" s="185"/>
      <c r="C64" s="161" t="s">
        <v>349</v>
      </c>
      <c r="D64" s="186">
        <f>MAGNA!E34</f>
        <v>4218.8900000000003</v>
      </c>
      <c r="E64" s="161"/>
      <c r="F64" s="186"/>
      <c r="G64" s="186"/>
      <c r="I64" s="325">
        <f t="shared" si="0"/>
        <v>0</v>
      </c>
      <c r="J64" s="6"/>
      <c r="K64" s="7"/>
      <c r="M64" s="5"/>
    </row>
    <row r="65" spans="1:13" ht="18" customHeight="1" x14ac:dyDescent="0.25">
      <c r="A65" s="185"/>
      <c r="B65" s="185"/>
      <c r="C65" s="161" t="s">
        <v>351</v>
      </c>
      <c r="D65" s="186">
        <f>MAGNA!C41</f>
        <v>3321.66</v>
      </c>
      <c r="E65" s="161"/>
      <c r="F65" s="186">
        <f>SUM(D65:E65,D66)</f>
        <v>4867.95</v>
      </c>
      <c r="G65" s="334">
        <f>D61+D62+D71+D72+D79+D80</f>
        <v>8402.7899999999991</v>
      </c>
      <c r="H65" s="335">
        <v>101</v>
      </c>
      <c r="I65" s="325">
        <f>G65+H65+G107</f>
        <v>68155.009999999995</v>
      </c>
      <c r="J65" s="6"/>
      <c r="K65" s="7"/>
      <c r="M65" s="5"/>
    </row>
    <row r="66" spans="1:13" ht="18" customHeight="1" x14ac:dyDescent="0.25">
      <c r="A66" s="185"/>
      <c r="B66" s="185"/>
      <c r="C66" s="161" t="s">
        <v>350</v>
      </c>
      <c r="D66" s="186">
        <f>MAGNA!E41</f>
        <v>1546.29</v>
      </c>
      <c r="E66" s="186"/>
      <c r="F66" s="186"/>
      <c r="G66" s="186"/>
      <c r="I66" s="325">
        <f t="shared" si="0"/>
        <v>0</v>
      </c>
      <c r="J66" s="6"/>
      <c r="K66" s="7"/>
      <c r="M66" s="5"/>
    </row>
    <row r="67" spans="1:13" ht="18" customHeight="1" x14ac:dyDescent="0.25">
      <c r="A67" s="185"/>
      <c r="B67" s="185"/>
      <c r="C67" s="161" t="s">
        <v>24</v>
      </c>
      <c r="D67" s="186">
        <f>PREMIUM!C12</f>
        <v>2546.6999999999998</v>
      </c>
      <c r="E67" s="161"/>
      <c r="F67" s="186"/>
      <c r="G67" s="186"/>
      <c r="I67" s="325">
        <f t="shared" si="0"/>
        <v>0</v>
      </c>
      <c r="J67" s="6"/>
      <c r="K67" s="7"/>
      <c r="M67" s="5"/>
    </row>
    <row r="68" spans="1:13" ht="18" customHeight="1" x14ac:dyDescent="0.25">
      <c r="A68" s="185"/>
      <c r="B68" s="185"/>
      <c r="C68" s="161" t="s">
        <v>25</v>
      </c>
      <c r="D68" s="186">
        <f>PREMIUM!E12</f>
        <v>1371.3</v>
      </c>
      <c r="E68" s="186"/>
      <c r="F68" s="186"/>
      <c r="G68" s="186">
        <f>D63+D64+D73+D74+D81+D82</f>
        <v>15279.55</v>
      </c>
      <c r="H68" s="325">
        <v>216</v>
      </c>
      <c r="I68" s="325">
        <f>G68+H68+G109</f>
        <v>129043.24</v>
      </c>
      <c r="J68" s="6"/>
      <c r="K68" s="7"/>
      <c r="M68" s="5"/>
    </row>
    <row r="69" spans="1:13" ht="18" customHeight="1" x14ac:dyDescent="0.25">
      <c r="A69" s="185"/>
      <c r="B69" s="185"/>
      <c r="C69" s="161" t="s">
        <v>26</v>
      </c>
      <c r="D69" s="186">
        <f>PREMIUM!C19</f>
        <v>1586.79</v>
      </c>
      <c r="E69" s="186"/>
      <c r="F69" s="186"/>
      <c r="G69" s="161"/>
      <c r="I69" s="325">
        <f t="shared" si="0"/>
        <v>0</v>
      </c>
      <c r="J69" s="6"/>
      <c r="K69" s="7"/>
      <c r="M69" s="5"/>
    </row>
    <row r="70" spans="1:13" ht="18" customHeight="1" x14ac:dyDescent="0.25">
      <c r="A70" s="185"/>
      <c r="B70" s="185"/>
      <c r="C70" s="161" t="s">
        <v>27</v>
      </c>
      <c r="D70" s="186">
        <f>PREMIUM!E19</f>
        <v>489.75</v>
      </c>
      <c r="E70" s="161"/>
      <c r="F70" s="186"/>
      <c r="G70" s="186"/>
      <c r="H70" s="6"/>
      <c r="I70" s="325">
        <f t="shared" si="0"/>
        <v>0</v>
      </c>
      <c r="J70" s="6"/>
      <c r="K70" s="7"/>
      <c r="M70" s="5"/>
    </row>
    <row r="71" spans="1:13" ht="18" customHeight="1" x14ac:dyDescent="0.25">
      <c r="A71" s="185"/>
      <c r="B71" s="185"/>
      <c r="C71" s="161" t="s">
        <v>28</v>
      </c>
      <c r="D71" s="186">
        <f>PREMIUM!C29</f>
        <v>5700.69</v>
      </c>
      <c r="E71" s="186"/>
      <c r="F71" s="186"/>
      <c r="G71" s="186">
        <f>D65+D66+D75+D76+D83+D84</f>
        <v>11373.56</v>
      </c>
      <c r="H71" s="6">
        <v>316</v>
      </c>
      <c r="I71" s="325">
        <f>G71+G73+H71+G112</f>
        <v>73920.55</v>
      </c>
      <c r="J71" s="6"/>
      <c r="K71" s="7"/>
      <c r="M71" s="5"/>
    </row>
    <row r="72" spans="1:13" ht="18" customHeight="1" x14ac:dyDescent="0.25">
      <c r="A72" s="185"/>
      <c r="B72" s="185"/>
      <c r="C72" s="161" t="s">
        <v>29</v>
      </c>
      <c r="D72" s="186">
        <f>PREMIUM!E29</f>
        <v>1155.81</v>
      </c>
      <c r="E72" s="186"/>
      <c r="F72" s="186"/>
      <c r="G72" s="186"/>
      <c r="H72" s="6"/>
      <c r="I72" s="325"/>
      <c r="J72" s="6"/>
      <c r="K72" s="7"/>
      <c r="M72" s="5"/>
    </row>
    <row r="73" spans="1:13" ht="18" customHeight="1" x14ac:dyDescent="0.25">
      <c r="A73" s="185"/>
      <c r="B73" s="185"/>
      <c r="C73" s="161" t="s">
        <v>30</v>
      </c>
      <c r="D73" s="186">
        <f>PREMIUM!C36</f>
        <v>2448.75</v>
      </c>
      <c r="E73" s="161"/>
      <c r="F73" s="186"/>
      <c r="G73" s="186">
        <f>D77+D78</f>
        <v>0</v>
      </c>
      <c r="H73" s="69"/>
      <c r="I73" s="325"/>
      <c r="J73" s="6"/>
      <c r="K73" s="7"/>
      <c r="M73" s="5"/>
    </row>
    <row r="74" spans="1:13" ht="18" customHeight="1" x14ac:dyDescent="0.25">
      <c r="A74" s="185"/>
      <c r="B74" s="185"/>
      <c r="C74" s="161" t="s">
        <v>31</v>
      </c>
      <c r="D74" s="186">
        <f>PREMIUM!E36</f>
        <v>1586.79</v>
      </c>
      <c r="E74" s="161"/>
      <c r="F74" s="186"/>
      <c r="G74" s="186"/>
      <c r="H74" s="69"/>
      <c r="I74" s="325"/>
      <c r="J74" s="6"/>
      <c r="K74" s="7"/>
      <c r="M74" s="5"/>
    </row>
    <row r="75" spans="1:13" ht="18" customHeight="1" x14ac:dyDescent="0.25">
      <c r="A75" s="185"/>
      <c r="B75" s="185"/>
      <c r="C75" s="161" t="s">
        <v>32</v>
      </c>
      <c r="D75" s="186">
        <f>PREMIUM!C43</f>
        <v>3624.15</v>
      </c>
      <c r="E75" s="186"/>
      <c r="F75" s="186">
        <f>SUM(D75:E75,D76)</f>
        <v>4074.7200000000003</v>
      </c>
      <c r="G75" s="186"/>
      <c r="H75" s="279"/>
      <c r="I75" s="325"/>
      <c r="J75" s="6"/>
      <c r="K75" s="7"/>
      <c r="M75" s="5"/>
    </row>
    <row r="76" spans="1:13" ht="18" customHeight="1" x14ac:dyDescent="0.25">
      <c r="A76" s="185"/>
      <c r="B76" s="185"/>
      <c r="C76" s="161" t="s">
        <v>33</v>
      </c>
      <c r="D76" s="186">
        <f>PREMIUM!E43</f>
        <v>450.57</v>
      </c>
      <c r="E76" s="161"/>
      <c r="F76" s="186"/>
      <c r="G76" s="186"/>
      <c r="H76" s="69"/>
      <c r="I76" s="325"/>
      <c r="J76" s="6"/>
      <c r="K76" s="7"/>
      <c r="M76" s="5"/>
    </row>
    <row r="77" spans="1:13" ht="18" customHeight="1" x14ac:dyDescent="0.25">
      <c r="A77" s="185"/>
      <c r="B77" s="185"/>
      <c r="C77" s="161" t="s">
        <v>3</v>
      </c>
      <c r="D77" s="186">
        <f>B13</f>
        <v>0</v>
      </c>
      <c r="E77" s="161"/>
      <c r="F77" s="186"/>
      <c r="G77" s="186"/>
      <c r="H77" s="26"/>
      <c r="I77" s="325"/>
      <c r="J77" s="6"/>
      <c r="K77" s="7"/>
      <c r="M77" s="5"/>
    </row>
    <row r="78" spans="1:13" ht="18" customHeight="1" x14ac:dyDescent="0.25">
      <c r="A78" s="185"/>
      <c r="B78" s="185"/>
      <c r="C78" s="161" t="s">
        <v>4</v>
      </c>
      <c r="D78" s="187">
        <f>D13</f>
        <v>0</v>
      </c>
      <c r="E78" s="161"/>
      <c r="F78" s="186"/>
      <c r="G78" s="334"/>
      <c r="H78" s="7"/>
      <c r="I78" s="325"/>
      <c r="J78" s="6"/>
      <c r="K78" s="7"/>
      <c r="M78" s="5"/>
    </row>
    <row r="79" spans="1:13" ht="18" customHeight="1" x14ac:dyDescent="0.25">
      <c r="A79" s="185"/>
      <c r="B79" s="185"/>
      <c r="C79" s="161" t="s">
        <v>5</v>
      </c>
      <c r="D79" s="187">
        <f>B23</f>
        <v>0</v>
      </c>
      <c r="E79" s="161"/>
      <c r="F79" s="186"/>
      <c r="G79" s="186"/>
      <c r="H79" s="6"/>
      <c r="J79" s="6"/>
      <c r="K79" s="7"/>
      <c r="M79" s="5"/>
    </row>
    <row r="80" spans="1:13" ht="18" customHeight="1" x14ac:dyDescent="0.25">
      <c r="A80" s="185"/>
      <c r="B80" s="185"/>
      <c r="C80" s="161" t="s">
        <v>6</v>
      </c>
      <c r="D80" s="187">
        <f>D23</f>
        <v>0</v>
      </c>
      <c r="E80" s="161"/>
      <c r="F80" s="186"/>
      <c r="G80" s="186"/>
      <c r="H80" s="6"/>
      <c r="J80" s="6"/>
      <c r="K80" s="7"/>
      <c r="M80" s="5"/>
    </row>
    <row r="81" spans="1:13" ht="18" customHeight="1" x14ac:dyDescent="0.25">
      <c r="A81" s="185"/>
      <c r="B81" s="185"/>
      <c r="C81" s="161" t="s">
        <v>7</v>
      </c>
      <c r="D81" s="187">
        <f>B32</f>
        <v>0</v>
      </c>
      <c r="E81" s="161"/>
      <c r="F81" s="186"/>
      <c r="G81" s="186"/>
      <c r="J81" s="6" t="e">
        <f>G60+#REF!</f>
        <v>#REF!</v>
      </c>
      <c r="K81" s="7"/>
      <c r="M81" s="5"/>
    </row>
    <row r="82" spans="1:13" ht="18" customHeight="1" x14ac:dyDescent="0.25">
      <c r="A82" s="185"/>
      <c r="B82" s="185"/>
      <c r="C82" s="161" t="s">
        <v>8</v>
      </c>
      <c r="D82" s="187">
        <f>D32</f>
        <v>0</v>
      </c>
      <c r="E82" s="161"/>
      <c r="F82" s="186"/>
      <c r="G82" s="161"/>
      <c r="H82" s="325"/>
      <c r="J82" s="6" t="e">
        <f>G62+#REF!</f>
        <v>#REF!</v>
      </c>
      <c r="K82" s="7"/>
      <c r="M82" s="5"/>
    </row>
    <row r="83" spans="1:13" ht="18" customHeight="1" x14ac:dyDescent="0.25">
      <c r="A83" s="185"/>
      <c r="B83" s="185"/>
      <c r="C83" s="161" t="s">
        <v>9</v>
      </c>
      <c r="D83" s="187">
        <f>B41</f>
        <v>2430.89</v>
      </c>
      <c r="E83" s="186"/>
      <c r="F83" s="186">
        <f>SUM(D83:E83,D84)</f>
        <v>2430.89</v>
      </c>
      <c r="G83" s="161"/>
      <c r="H83" s="6"/>
      <c r="J83" s="6" t="e">
        <f>G65+#REF!</f>
        <v>#REF!</v>
      </c>
      <c r="K83" s="7"/>
      <c r="M83" s="5"/>
    </row>
    <row r="84" spans="1:13" ht="18" customHeight="1" x14ac:dyDescent="0.25">
      <c r="A84" s="185"/>
      <c r="B84" s="34"/>
      <c r="C84" s="161" t="s">
        <v>10</v>
      </c>
      <c r="D84" s="187">
        <f>D41</f>
        <v>0</v>
      </c>
      <c r="E84" s="189"/>
      <c r="F84" s="187"/>
      <c r="G84" s="186"/>
      <c r="J84" s="6" t="e">
        <f>G68+#REF!</f>
        <v>#REF!</v>
      </c>
      <c r="K84" s="7"/>
      <c r="M84" s="5"/>
    </row>
    <row r="85" spans="1:13" ht="18" customHeight="1" x14ac:dyDescent="0.25">
      <c r="A85" s="185"/>
      <c r="B85" s="185" t="s">
        <v>422</v>
      </c>
      <c r="C85" s="161" t="s">
        <v>342</v>
      </c>
      <c r="D85" s="187">
        <f>'PRECIO VIEJO'!B81</f>
        <v>31059.87</v>
      </c>
      <c r="E85" s="189"/>
      <c r="F85" s="187"/>
      <c r="G85" s="186"/>
      <c r="J85" s="6"/>
      <c r="K85" s="7"/>
      <c r="M85" s="5"/>
    </row>
    <row r="86" spans="1:13" ht="18" customHeight="1" x14ac:dyDescent="0.25">
      <c r="A86" s="185"/>
      <c r="B86" s="185"/>
      <c r="C86" s="161" t="s">
        <v>343</v>
      </c>
      <c r="D86" s="187">
        <f>'PRECIO VIEJO'!D81</f>
        <v>26644.219999999998</v>
      </c>
      <c r="E86" s="189"/>
      <c r="F86" s="187"/>
      <c r="G86" s="186">
        <f>SUM(D86:F86,D85,D96,D95)</f>
        <v>86542.639999999985</v>
      </c>
      <c r="H86" s="6"/>
      <c r="J86" s="6"/>
      <c r="K86" s="7"/>
      <c r="M86" s="5"/>
    </row>
    <row r="87" spans="1:13" ht="18" customHeight="1" x14ac:dyDescent="0.25">
      <c r="A87" s="185"/>
      <c r="B87" s="185"/>
      <c r="C87" s="161" t="s">
        <v>345</v>
      </c>
      <c r="D87" s="187">
        <f>'PRECIO VIEJO'!B88</f>
        <v>16798.259999999998</v>
      </c>
      <c r="E87" s="189"/>
      <c r="F87" s="187"/>
      <c r="G87" s="186"/>
      <c r="J87" s="6"/>
      <c r="K87" s="7"/>
      <c r="M87" s="5"/>
    </row>
    <row r="88" spans="1:13" ht="18" customHeight="1" x14ac:dyDescent="0.25">
      <c r="A88" s="185"/>
      <c r="B88" s="185"/>
      <c r="C88" s="161" t="s">
        <v>344</v>
      </c>
      <c r="D88" s="187">
        <f>'PRECIO VIEJO'!D88</f>
        <v>15295.06</v>
      </c>
      <c r="E88" s="189"/>
      <c r="F88" s="187"/>
      <c r="G88" s="186">
        <f>SUM(D88:F88,D87,D97,D98)</f>
        <v>41641.870000000003</v>
      </c>
      <c r="H88" s="6"/>
      <c r="J88" s="6"/>
      <c r="K88" s="7"/>
      <c r="M88" s="5"/>
    </row>
    <row r="89" spans="1:13" ht="18" customHeight="1" x14ac:dyDescent="0.25">
      <c r="A89" s="185"/>
      <c r="B89" s="185"/>
      <c r="C89" s="161" t="s">
        <v>346</v>
      </c>
      <c r="D89" s="187">
        <f>'PRECIO VIEJO'!B94</f>
        <v>13679.119999999999</v>
      </c>
      <c r="E89" s="189"/>
      <c r="F89" s="187"/>
      <c r="G89" s="186"/>
      <c r="J89" s="6"/>
      <c r="K89" s="7"/>
      <c r="M89" s="5"/>
    </row>
    <row r="90" spans="1:13" ht="18" customHeight="1" x14ac:dyDescent="0.25">
      <c r="A90" s="185"/>
      <c r="B90" s="185"/>
      <c r="C90" s="161" t="s">
        <v>347</v>
      </c>
      <c r="D90" s="187">
        <f>'PRECIO VIEJO'!D94</f>
        <v>29349.98</v>
      </c>
      <c r="E90" s="189"/>
      <c r="F90" s="187"/>
      <c r="G90" s="186"/>
      <c r="J90" s="6"/>
      <c r="K90" s="7"/>
      <c r="M90" s="5"/>
    </row>
    <row r="91" spans="1:13" ht="18" customHeight="1" x14ac:dyDescent="0.25">
      <c r="A91" s="185"/>
      <c r="B91" s="185"/>
      <c r="C91" s="161" t="s">
        <v>348</v>
      </c>
      <c r="D91" s="187">
        <f>'PRECIO VIEJO'!B100</f>
        <v>38857.72</v>
      </c>
      <c r="E91" s="189"/>
      <c r="F91" s="187"/>
      <c r="G91" s="186"/>
      <c r="H91" s="6"/>
      <c r="J91" s="6"/>
      <c r="K91" s="7"/>
      <c r="M91" s="5"/>
    </row>
    <row r="92" spans="1:13" ht="18" customHeight="1" x14ac:dyDescent="0.25">
      <c r="A92" s="185"/>
      <c r="B92" s="185"/>
      <c r="C92" s="161" t="s">
        <v>349</v>
      </c>
      <c r="D92" s="187">
        <f>'PRECIO VIEJO'!D100</f>
        <v>40116.65</v>
      </c>
      <c r="E92" s="189"/>
      <c r="F92" s="187"/>
      <c r="G92" s="186"/>
      <c r="J92" s="6"/>
      <c r="K92" s="7"/>
      <c r="M92" s="5"/>
    </row>
    <row r="93" spans="1:13" ht="18" customHeight="1" x14ac:dyDescent="0.25">
      <c r="A93" s="185"/>
      <c r="B93" s="185"/>
      <c r="C93" s="161" t="s">
        <v>351</v>
      </c>
      <c r="D93" s="187">
        <f>'PRECIO VIEJO'!B106</f>
        <v>16272.14</v>
      </c>
      <c r="E93" s="189"/>
      <c r="F93" s="187"/>
      <c r="G93" s="186"/>
      <c r="H93" s="6"/>
      <c r="J93" s="6"/>
      <c r="K93" s="7"/>
      <c r="M93" s="5"/>
    </row>
    <row r="94" spans="1:13" ht="18" customHeight="1" x14ac:dyDescent="0.25">
      <c r="A94" s="185"/>
      <c r="B94" s="185"/>
      <c r="C94" s="161" t="s">
        <v>350</v>
      </c>
      <c r="D94" s="187">
        <f>'PRECIO VIEJO'!D106</f>
        <v>13453.64</v>
      </c>
      <c r="E94" s="189"/>
      <c r="F94" s="187"/>
      <c r="G94" s="186"/>
      <c r="J94" s="6"/>
      <c r="K94" s="7"/>
      <c r="M94" s="5"/>
    </row>
    <row r="95" spans="1:13" ht="18" customHeight="1" x14ac:dyDescent="0.25">
      <c r="A95" s="185"/>
      <c r="B95" s="185"/>
      <c r="C95" s="161" t="s">
        <v>24</v>
      </c>
      <c r="D95" s="187">
        <f>'PRECIO VIEJO'!B43</f>
        <v>14139.57</v>
      </c>
      <c r="E95" s="189"/>
      <c r="F95" s="187"/>
      <c r="G95" s="186"/>
      <c r="J95" s="6"/>
      <c r="K95" s="7"/>
      <c r="M95" s="5"/>
    </row>
    <row r="96" spans="1:13" ht="18" customHeight="1" x14ac:dyDescent="0.25">
      <c r="A96" s="185"/>
      <c r="B96" s="185"/>
      <c r="C96" s="161" t="s">
        <v>25</v>
      </c>
      <c r="D96" s="187">
        <f>'PRECIO VIEJO'!D43</f>
        <v>14698.98</v>
      </c>
      <c r="E96" s="189"/>
      <c r="F96" s="187"/>
      <c r="G96" s="186"/>
      <c r="J96" s="6"/>
      <c r="K96" s="7"/>
      <c r="M96" s="5"/>
    </row>
    <row r="97" spans="1:13" ht="18" customHeight="1" x14ac:dyDescent="0.25">
      <c r="A97" s="185"/>
      <c r="B97" s="185"/>
      <c r="C97" s="161" t="s">
        <v>26</v>
      </c>
      <c r="D97" s="187">
        <f>'PRECIO VIEJO'!B50</f>
        <v>5690.55</v>
      </c>
      <c r="E97" s="189"/>
      <c r="F97" s="187"/>
      <c r="G97" s="186"/>
      <c r="J97" s="6"/>
      <c r="K97" s="7"/>
      <c r="M97" s="5"/>
    </row>
    <row r="98" spans="1:13" ht="18" customHeight="1" x14ac:dyDescent="0.25">
      <c r="A98" s="185"/>
      <c r="B98" s="185"/>
      <c r="C98" s="161" t="s">
        <v>27</v>
      </c>
      <c r="D98" s="187">
        <f>'PRECIO VIEJO'!D50</f>
        <v>3858</v>
      </c>
      <c r="E98" s="189"/>
      <c r="F98" s="187"/>
      <c r="G98" s="186"/>
      <c r="J98" s="6"/>
      <c r="K98" s="7"/>
      <c r="M98" s="5"/>
    </row>
    <row r="99" spans="1:13" ht="18" customHeight="1" x14ac:dyDescent="0.25">
      <c r="A99" s="185"/>
      <c r="B99" s="185"/>
      <c r="C99" s="161" t="s">
        <v>28</v>
      </c>
      <c r="D99" s="187">
        <f>'PRECIO VIEJO'!B56</f>
        <v>4494.57</v>
      </c>
      <c r="E99" s="189"/>
      <c r="F99" s="187"/>
      <c r="G99" s="186"/>
      <c r="J99" s="6"/>
      <c r="K99" s="7"/>
      <c r="M99" s="5"/>
    </row>
    <row r="100" spans="1:13" ht="18" customHeight="1" x14ac:dyDescent="0.25">
      <c r="A100" s="185"/>
      <c r="B100" s="185"/>
      <c r="C100" s="161" t="s">
        <v>29</v>
      </c>
      <c r="D100" s="187">
        <f>'PRECIO VIEJO'!D56</f>
        <v>9837.9</v>
      </c>
      <c r="E100" s="189"/>
      <c r="F100" s="187"/>
      <c r="G100" s="186"/>
      <c r="J100" s="6"/>
      <c r="K100" s="7"/>
      <c r="M100" s="5"/>
    </row>
    <row r="101" spans="1:13" ht="18" customHeight="1" x14ac:dyDescent="0.25">
      <c r="A101" s="185"/>
      <c r="B101" s="185"/>
      <c r="C101" s="161" t="s">
        <v>30</v>
      </c>
      <c r="D101" s="187">
        <f>'PRECIO VIEJO'!B62</f>
        <v>14390.34</v>
      </c>
      <c r="E101" s="189"/>
      <c r="F101" s="187"/>
      <c r="G101" s="186"/>
      <c r="J101" s="6"/>
      <c r="K101" s="7"/>
      <c r="M101" s="5"/>
    </row>
    <row r="102" spans="1:13" ht="18" customHeight="1" x14ac:dyDescent="0.25">
      <c r="A102" s="185"/>
      <c r="B102" s="185"/>
      <c r="C102" s="161" t="s">
        <v>31</v>
      </c>
      <c r="D102" s="187">
        <f>'PRECIO VIEJO'!D62</f>
        <v>15046.199999999999</v>
      </c>
      <c r="E102" s="189"/>
      <c r="F102" s="187"/>
      <c r="G102" s="186"/>
      <c r="J102" s="6"/>
      <c r="K102" s="7"/>
      <c r="M102" s="5"/>
    </row>
    <row r="103" spans="1:13" ht="18" customHeight="1" x14ac:dyDescent="0.25">
      <c r="A103" s="185"/>
      <c r="B103" s="185"/>
      <c r="C103" s="161" t="s">
        <v>32</v>
      </c>
      <c r="D103" s="187">
        <f>'PRECIO VIEJO'!B68</f>
        <v>10918.14</v>
      </c>
      <c r="E103" s="189"/>
      <c r="F103" s="187"/>
      <c r="G103" s="186"/>
      <c r="J103" s="6"/>
      <c r="K103" s="7"/>
      <c r="M103" s="5"/>
    </row>
    <row r="104" spans="1:13" ht="18" customHeight="1" x14ac:dyDescent="0.25">
      <c r="A104" s="185"/>
      <c r="B104" s="185"/>
      <c r="C104" s="161" t="s">
        <v>33</v>
      </c>
      <c r="D104" s="187">
        <f>'PRECIO VIEJO'!D68</f>
        <v>7908.9</v>
      </c>
      <c r="E104" s="189"/>
      <c r="F104" s="187"/>
      <c r="G104" s="186"/>
      <c r="J104" s="6"/>
      <c r="K104" s="7"/>
      <c r="M104" s="5"/>
    </row>
    <row r="105" spans="1:13" ht="18" customHeight="1" x14ac:dyDescent="0.25">
      <c r="A105" s="185"/>
      <c r="B105" s="185"/>
      <c r="C105" s="161" t="s">
        <v>3</v>
      </c>
      <c r="D105" s="187">
        <f>'PRECIO VIEJO'!B11</f>
        <v>776.49</v>
      </c>
      <c r="E105" s="189"/>
      <c r="F105" s="187"/>
      <c r="G105" s="186"/>
      <c r="J105" s="6"/>
      <c r="K105" s="7"/>
      <c r="M105" s="5"/>
    </row>
    <row r="106" spans="1:13" ht="18" customHeight="1" x14ac:dyDescent="0.25">
      <c r="A106" s="185"/>
      <c r="B106" s="185"/>
      <c r="C106" s="161" t="s">
        <v>4</v>
      </c>
      <c r="D106" s="187">
        <f>'PRECIO VIEJO'!D11</f>
        <v>5913.27</v>
      </c>
      <c r="E106" s="189"/>
      <c r="F106" s="187"/>
      <c r="G106" s="186"/>
      <c r="J106" s="6"/>
      <c r="K106" s="7"/>
      <c r="M106" s="5"/>
    </row>
    <row r="107" spans="1:13" ht="18" customHeight="1" x14ac:dyDescent="0.25">
      <c r="A107" s="185"/>
      <c r="B107" s="185"/>
      <c r="C107" s="161" t="s">
        <v>5</v>
      </c>
      <c r="D107" s="187">
        <f>'PRECIO VIEJO'!B17</f>
        <v>1294.1500000000001</v>
      </c>
      <c r="E107" s="189"/>
      <c r="F107" s="187"/>
      <c r="G107" s="186">
        <f>SUM(D107:F107,D108,D99,D100,D89,D90)</f>
        <v>59651.22</v>
      </c>
      <c r="H107" s="6"/>
      <c r="J107" s="6"/>
      <c r="K107" s="7"/>
      <c r="M107" s="5"/>
    </row>
    <row r="108" spans="1:13" ht="18" customHeight="1" x14ac:dyDescent="0.25">
      <c r="A108" s="185"/>
      <c r="B108" s="185"/>
      <c r="C108" s="161" t="s">
        <v>6</v>
      </c>
      <c r="D108" s="187">
        <f>'PRECIO VIEJO'!D17</f>
        <v>995.5</v>
      </c>
      <c r="E108" s="189"/>
      <c r="F108" s="187"/>
      <c r="G108" s="186"/>
      <c r="J108" s="6"/>
      <c r="K108" s="7"/>
      <c r="M108" s="5"/>
    </row>
    <row r="109" spans="1:13" ht="18" customHeight="1" x14ac:dyDescent="0.25">
      <c r="A109" s="185"/>
      <c r="B109" s="185"/>
      <c r="C109" s="161" t="s">
        <v>7</v>
      </c>
      <c r="D109" s="187">
        <f>'PRECIO VIEJO'!B23</f>
        <v>1632.6200000000001</v>
      </c>
      <c r="E109" s="189"/>
      <c r="F109" s="187"/>
      <c r="G109" s="186">
        <f>SUM(D109:F109,D110,D102,D101,D91,D92)</f>
        <v>113547.69</v>
      </c>
      <c r="J109" s="6"/>
      <c r="K109" s="7"/>
      <c r="M109" s="5"/>
    </row>
    <row r="110" spans="1:13" ht="18" customHeight="1" x14ac:dyDescent="0.25">
      <c r="A110" s="185"/>
      <c r="B110" s="185"/>
      <c r="C110" s="161" t="s">
        <v>8</v>
      </c>
      <c r="D110" s="187">
        <f>'PRECIO VIEJO'!D23</f>
        <v>3504.16</v>
      </c>
      <c r="E110" s="189"/>
      <c r="F110" s="187"/>
      <c r="G110" s="186"/>
      <c r="J110" s="6"/>
      <c r="K110" s="7"/>
      <c r="M110" s="5"/>
    </row>
    <row r="111" spans="1:13" ht="18" customHeight="1" x14ac:dyDescent="0.25">
      <c r="A111" s="185"/>
      <c r="B111" s="185"/>
      <c r="C111" s="161" t="s">
        <v>9</v>
      </c>
      <c r="D111" s="187">
        <f>'PRECIO VIEJO'!B30</f>
        <v>5953.09</v>
      </c>
      <c r="E111" s="189"/>
      <c r="F111" s="187"/>
      <c r="G111" s="186"/>
      <c r="J111" s="6"/>
      <c r="K111" s="7"/>
      <c r="M111" s="5"/>
    </row>
    <row r="112" spans="1:13" ht="18" customHeight="1" x14ac:dyDescent="0.25">
      <c r="A112" s="185"/>
      <c r="B112" s="34"/>
      <c r="C112" s="161" t="s">
        <v>10</v>
      </c>
      <c r="D112" s="187">
        <f>'PRECIO VIEJO'!D30</f>
        <v>1035.32</v>
      </c>
      <c r="E112" s="189"/>
      <c r="F112" s="187"/>
      <c r="G112" s="186">
        <f>SUM(D112:F112,D111,D105,D106,D103,D104,D93,D94)</f>
        <v>62230.99</v>
      </c>
      <c r="J112" s="6"/>
      <c r="K112" s="7"/>
      <c r="M112" s="5"/>
    </row>
    <row r="113" spans="1:16" ht="15.75" x14ac:dyDescent="0.25">
      <c r="A113" s="185"/>
      <c r="B113" s="185"/>
      <c r="C113" s="161"/>
      <c r="D113" s="377"/>
      <c r="E113" s="161"/>
      <c r="F113" s="186"/>
      <c r="G113" s="161"/>
      <c r="J113" s="6"/>
      <c r="K113" s="7"/>
      <c r="M113" s="5"/>
    </row>
    <row r="114" spans="1:16" ht="21.75" customHeight="1" x14ac:dyDescent="0.25">
      <c r="A114" s="185"/>
      <c r="B114" s="185"/>
      <c r="C114" s="161"/>
      <c r="D114" s="379">
        <f>SUM(D57:D113)</f>
        <v>422876.71000000014</v>
      </c>
      <c r="E114" s="161"/>
      <c r="F114" s="186"/>
      <c r="G114" s="161"/>
      <c r="I114" s="325">
        <f>D118+D119</f>
        <v>11275</v>
      </c>
      <c r="J114" s="6"/>
      <c r="K114" s="7"/>
      <c r="M114" s="5"/>
    </row>
    <row r="115" spans="1:16" ht="15" x14ac:dyDescent="0.2">
      <c r="A115" s="161" t="s">
        <v>259</v>
      </c>
      <c r="B115" s="161"/>
      <c r="C115" s="161"/>
      <c r="D115" s="187">
        <f>PALETAS!R27</f>
        <v>0</v>
      </c>
      <c r="E115" s="161"/>
      <c r="F115" s="186"/>
      <c r="G115" s="161"/>
      <c r="J115" s="6"/>
      <c r="K115" s="7"/>
      <c r="M115" s="5"/>
    </row>
    <row r="116" spans="1:16" ht="14.25" customHeight="1" x14ac:dyDescent="0.2">
      <c r="A116" s="161" t="s">
        <v>34</v>
      </c>
      <c r="B116" s="161"/>
      <c r="C116" s="161"/>
      <c r="D116" s="188">
        <f>ACEITES!H107</f>
        <v>1536</v>
      </c>
      <c r="E116" s="161"/>
      <c r="F116" s="186"/>
      <c r="G116" s="187"/>
      <c r="H116" s="7"/>
      <c r="I116" s="10"/>
      <c r="J116" s="7"/>
      <c r="K116" s="6"/>
    </row>
    <row r="117" spans="1:16" ht="14.25" customHeight="1" x14ac:dyDescent="0.25">
      <c r="A117" s="161" t="s">
        <v>301</v>
      </c>
      <c r="B117" s="161"/>
      <c r="C117" s="185"/>
      <c r="D117" s="188">
        <f>CASTROL!I40</f>
        <v>0</v>
      </c>
      <c r="E117" s="161"/>
      <c r="F117" s="186"/>
      <c r="G117" s="187"/>
      <c r="H117" s="7"/>
      <c r="I117" s="10"/>
      <c r="J117" s="7"/>
      <c r="K117" s="6"/>
    </row>
    <row r="118" spans="1:16" ht="15.75" x14ac:dyDescent="0.25">
      <c r="A118" s="161" t="s">
        <v>35</v>
      </c>
      <c r="B118" s="161"/>
      <c r="C118" s="185"/>
      <c r="D118" s="188">
        <f>TIENDA!I101</f>
        <v>10325</v>
      </c>
      <c r="E118" s="187"/>
      <c r="F118" s="187">
        <f>D116+D118+D119+D115</f>
        <v>12811</v>
      </c>
      <c r="G118" s="187"/>
      <c r="H118" s="69"/>
      <c r="I118" s="7"/>
      <c r="J118" s="7"/>
    </row>
    <row r="119" spans="1:16" ht="16.5" thickBot="1" x14ac:dyDescent="0.3">
      <c r="A119" s="161" t="s">
        <v>36</v>
      </c>
      <c r="B119" s="161"/>
      <c r="C119" s="185"/>
      <c r="D119" s="387">
        <f>PALETAS!J33</f>
        <v>950</v>
      </c>
      <c r="E119" s="189"/>
      <c r="F119" s="187"/>
      <c r="G119" s="187"/>
      <c r="H119" s="69"/>
      <c r="I119" s="7"/>
      <c r="J119" s="7"/>
    </row>
    <row r="120" spans="1:16" ht="21" customHeight="1" x14ac:dyDescent="0.25">
      <c r="A120" s="161" t="s">
        <v>37</v>
      </c>
      <c r="B120" s="161"/>
      <c r="C120" s="185"/>
      <c r="D120" s="369">
        <f>D114+D116+D118+D119+D115+D117</f>
        <v>435687.71000000014</v>
      </c>
      <c r="E120" s="189"/>
      <c r="F120" s="200"/>
      <c r="G120" s="200"/>
      <c r="H120" s="35"/>
      <c r="I120" s="35"/>
      <c r="J120" s="99"/>
      <c r="K120" s="41"/>
    </row>
    <row r="121" spans="1:16" ht="15.75" x14ac:dyDescent="0.25">
      <c r="A121" s="161"/>
      <c r="B121" s="161"/>
      <c r="C121" s="185"/>
      <c r="D121" s="376"/>
      <c r="E121" s="189"/>
      <c r="F121" s="190"/>
      <c r="G121" s="190"/>
      <c r="H121" s="35"/>
      <c r="I121" s="35"/>
      <c r="J121" s="99"/>
      <c r="K121" s="41"/>
    </row>
    <row r="122" spans="1:16" ht="15.75" x14ac:dyDescent="0.25">
      <c r="A122" s="161" t="s">
        <v>353</v>
      </c>
      <c r="B122" s="161"/>
      <c r="C122" s="185"/>
      <c r="D122" s="388">
        <f>MAGNA!E44+'PRECIO VIEJO'!D108</f>
        <v>14733</v>
      </c>
      <c r="E122" s="189"/>
      <c r="F122" s="189"/>
      <c r="G122" s="189"/>
      <c r="H122" s="7"/>
      <c r="I122" s="69"/>
      <c r="J122" s="7"/>
      <c r="K122" s="6"/>
    </row>
    <row r="123" spans="1:16" ht="15.75" x14ac:dyDescent="0.25">
      <c r="A123" s="161" t="s">
        <v>38</v>
      </c>
      <c r="B123" s="161"/>
      <c r="C123" s="213"/>
      <c r="D123" s="212">
        <f>PREMIUM!E45+'PRECIO VIEJO'!D70</f>
        <v>6305</v>
      </c>
      <c r="E123" s="161"/>
      <c r="F123" s="212">
        <f>D122+D123+D124</f>
        <v>22219</v>
      </c>
      <c r="G123" s="161"/>
      <c r="H123" s="6"/>
    </row>
    <row r="124" spans="1:16" ht="15.75" x14ac:dyDescent="0.25">
      <c r="A124" s="161" t="s">
        <v>39</v>
      </c>
      <c r="B124" s="161"/>
      <c r="C124" s="213"/>
      <c r="D124" s="212">
        <f>D45+'PRECIO VIEJO'!D32</f>
        <v>1181</v>
      </c>
      <c r="E124" s="161"/>
      <c r="F124" s="186"/>
      <c r="G124" s="161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x14ac:dyDescent="0.25">
      <c r="A125" s="161"/>
      <c r="B125" s="161"/>
      <c r="C125" s="213"/>
      <c r="D125" s="161"/>
      <c r="E125" s="161"/>
      <c r="F125" s="161"/>
      <c r="G125" s="161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x14ac:dyDescent="0.25">
      <c r="A126" s="161" t="s">
        <v>354</v>
      </c>
      <c r="B126" s="161"/>
      <c r="C126" s="185"/>
      <c r="D126" s="191">
        <v>27513</v>
      </c>
      <c r="E126" s="191"/>
      <c r="F126" s="161"/>
      <c r="G126" s="191"/>
      <c r="I126" s="7"/>
      <c r="J126" s="7"/>
      <c r="K126" s="69"/>
      <c r="L126" s="7"/>
      <c r="M126" s="7"/>
      <c r="N126" s="7"/>
      <c r="O126" s="7"/>
      <c r="P126" s="7"/>
    </row>
    <row r="127" spans="1:16" ht="15.75" x14ac:dyDescent="0.25">
      <c r="A127" s="161" t="s">
        <v>40</v>
      </c>
      <c r="B127" s="161"/>
      <c r="C127" s="185"/>
      <c r="D127" s="191">
        <v>11912</v>
      </c>
      <c r="E127" s="191"/>
      <c r="F127" s="161"/>
      <c r="G127" s="191"/>
      <c r="I127" s="26"/>
      <c r="J127" s="7"/>
      <c r="K127" s="7"/>
      <c r="L127" s="7"/>
      <c r="M127" s="7"/>
      <c r="N127" s="7"/>
      <c r="O127" s="7"/>
      <c r="P127" s="7"/>
    </row>
    <row r="128" spans="1:16" ht="15.75" hidden="1" x14ac:dyDescent="0.25">
      <c r="A128" s="161"/>
      <c r="B128" s="161"/>
      <c r="C128" s="185"/>
      <c r="D128" s="161"/>
      <c r="E128" s="161"/>
      <c r="F128" s="161"/>
      <c r="G128" s="161"/>
    </row>
    <row r="129" spans="1:12" ht="15.75" hidden="1" x14ac:dyDescent="0.25">
      <c r="A129" s="161"/>
      <c r="B129" s="161"/>
      <c r="C129" s="185"/>
      <c r="D129" s="161"/>
      <c r="E129" s="161"/>
      <c r="F129" s="161"/>
      <c r="G129" s="161"/>
    </row>
    <row r="130" spans="1:12" ht="15.75" hidden="1" x14ac:dyDescent="0.25">
      <c r="A130" s="161"/>
      <c r="B130" s="161"/>
      <c r="C130" s="185"/>
      <c r="D130" s="161"/>
      <c r="E130" s="161"/>
      <c r="F130" s="161"/>
      <c r="G130" s="161"/>
    </row>
    <row r="131" spans="1:12" ht="15.75" x14ac:dyDescent="0.25">
      <c r="A131" s="161" t="s">
        <v>41</v>
      </c>
      <c r="B131" s="161"/>
      <c r="C131" s="185"/>
      <c r="D131" s="191">
        <v>13309</v>
      </c>
      <c r="E131" s="161"/>
      <c r="F131" s="161"/>
      <c r="G131" s="161"/>
    </row>
    <row r="132" spans="1:12" ht="15.75" x14ac:dyDescent="0.25">
      <c r="A132" s="185"/>
      <c r="B132" s="185"/>
      <c r="C132" s="185"/>
      <c r="D132" s="217"/>
      <c r="E132" s="161"/>
      <c r="F132" s="161"/>
      <c r="G132" s="161" t="s">
        <v>1</v>
      </c>
    </row>
    <row r="133" spans="1:12" x14ac:dyDescent="0.2">
      <c r="A133" s="36"/>
      <c r="B133" s="204"/>
      <c r="C133" s="205"/>
      <c r="G133" s="41"/>
      <c r="H133" s="41"/>
      <c r="I133" s="41"/>
      <c r="J133" s="41"/>
      <c r="K133" s="41"/>
      <c r="L133" s="41"/>
    </row>
    <row r="134" spans="1:12" hidden="1" x14ac:dyDescent="0.2">
      <c r="A134" s="36"/>
      <c r="B134" s="36"/>
      <c r="G134" s="41"/>
      <c r="H134" s="41"/>
      <c r="I134" s="41"/>
      <c r="J134" s="41"/>
      <c r="K134" s="41"/>
      <c r="L134" s="41"/>
    </row>
    <row r="135" spans="1:12" hidden="1" x14ac:dyDescent="0.2">
      <c r="A135" s="36"/>
      <c r="B135" s="36"/>
      <c r="C135" s="7"/>
      <c r="G135" s="41"/>
      <c r="H135" s="41"/>
      <c r="I135" s="41"/>
      <c r="J135" s="41"/>
      <c r="K135" s="41"/>
      <c r="L135" s="41"/>
    </row>
    <row r="136" spans="1:12" hidden="1" x14ac:dyDescent="0.2">
      <c r="A136" s="36"/>
      <c r="B136" s="36"/>
      <c r="G136" s="41"/>
      <c r="H136" s="41"/>
      <c r="I136" s="41"/>
      <c r="J136" s="41"/>
      <c r="K136" s="41"/>
      <c r="L136" s="41"/>
    </row>
    <row r="137" spans="1:12" hidden="1" x14ac:dyDescent="0.2">
      <c r="A137" s="36"/>
      <c r="B137" s="36"/>
      <c r="G137" s="41"/>
      <c r="H137" s="41"/>
      <c r="I137" s="41"/>
      <c r="J137" s="41"/>
      <c r="K137" s="41"/>
      <c r="L137" s="41"/>
    </row>
    <row r="138" spans="1:12" hidden="1" x14ac:dyDescent="0.2">
      <c r="A138" s="36"/>
      <c r="B138" s="36"/>
      <c r="G138" s="41"/>
      <c r="H138" s="41"/>
      <c r="I138" s="41"/>
      <c r="J138" s="41"/>
      <c r="K138" s="41"/>
      <c r="L138" s="41"/>
    </row>
    <row r="139" spans="1:12" hidden="1" x14ac:dyDescent="0.2">
      <c r="A139" s="36"/>
      <c r="B139" s="36"/>
      <c r="G139" s="41"/>
      <c r="H139" s="41"/>
      <c r="I139" s="41"/>
      <c r="J139" s="41"/>
      <c r="K139" s="41"/>
      <c r="L139" s="41"/>
    </row>
    <row r="140" spans="1:12" hidden="1" x14ac:dyDescent="0.2">
      <c r="A140" s="36"/>
      <c r="B140" s="36"/>
      <c r="G140" s="41"/>
      <c r="H140" s="41"/>
      <c r="I140" s="41"/>
      <c r="J140" s="41"/>
      <c r="K140" s="41"/>
      <c r="L140" s="41"/>
    </row>
    <row r="141" spans="1:12" hidden="1" x14ac:dyDescent="0.2">
      <c r="A141" s="36"/>
      <c r="B141" s="36"/>
      <c r="C141" s="7"/>
      <c r="G141" s="41"/>
      <c r="H141" s="41"/>
      <c r="I141" s="41"/>
      <c r="J141" s="41"/>
      <c r="K141" s="41"/>
      <c r="L141" s="41"/>
    </row>
    <row r="142" spans="1:12" hidden="1" x14ac:dyDescent="0.2">
      <c r="A142" s="36"/>
      <c r="B142" s="36"/>
      <c r="C142" s="7" t="s">
        <v>3</v>
      </c>
      <c r="G142" s="41"/>
      <c r="H142" s="41"/>
      <c r="I142" s="41"/>
      <c r="J142" s="41"/>
      <c r="K142" s="41"/>
      <c r="L142" s="41"/>
    </row>
    <row r="143" spans="1:12" hidden="1" x14ac:dyDescent="0.2">
      <c r="A143" s="34"/>
      <c r="B143" s="36"/>
      <c r="C143" s="7" t="s">
        <v>4</v>
      </c>
      <c r="G143" s="41"/>
      <c r="H143" s="41"/>
      <c r="I143" s="41"/>
      <c r="J143" s="41"/>
      <c r="K143" s="41"/>
      <c r="L143" s="41"/>
    </row>
    <row r="144" spans="1:12" hidden="1" x14ac:dyDescent="0.2">
      <c r="A144" s="34"/>
      <c r="B144" s="36"/>
      <c r="C144" s="7"/>
      <c r="G144" s="41"/>
      <c r="H144" s="41"/>
      <c r="I144" s="41"/>
      <c r="J144" s="41"/>
      <c r="K144" s="41"/>
      <c r="L144" s="41"/>
    </row>
    <row r="145" spans="1:12" hidden="1" x14ac:dyDescent="0.2">
      <c r="A145" s="34"/>
      <c r="B145" s="36"/>
      <c r="C145" s="62"/>
      <c r="D145" s="74"/>
      <c r="G145" s="41"/>
      <c r="H145" s="41"/>
      <c r="I145" s="41"/>
      <c r="J145" s="41"/>
      <c r="K145" s="41"/>
      <c r="L145" s="41"/>
    </row>
    <row r="146" spans="1:12" hidden="1" x14ac:dyDescent="0.2">
      <c r="A146" s="34"/>
      <c r="B146" s="36"/>
      <c r="C146" s="62"/>
      <c r="D146" s="75"/>
      <c r="G146" s="41"/>
      <c r="H146" s="41"/>
      <c r="I146" s="41"/>
      <c r="J146" s="41"/>
      <c r="K146" s="41"/>
      <c r="L146" s="41"/>
    </row>
    <row r="147" spans="1:12" hidden="1" x14ac:dyDescent="0.2">
      <c r="A147" s="34"/>
      <c r="B147" s="36"/>
      <c r="C147" s="62"/>
      <c r="D147" s="75"/>
      <c r="G147" s="41"/>
      <c r="H147" s="41"/>
      <c r="I147" s="41"/>
      <c r="J147" s="41"/>
      <c r="K147" s="41"/>
      <c r="L147" s="41"/>
    </row>
    <row r="148" spans="1:12" hidden="1" x14ac:dyDescent="0.2">
      <c r="A148" s="34"/>
      <c r="B148" s="36"/>
      <c r="C148" s="62"/>
      <c r="D148" s="75"/>
      <c r="G148" s="41"/>
      <c r="H148" s="41"/>
      <c r="I148" s="41"/>
      <c r="J148" s="41"/>
      <c r="K148" s="41"/>
      <c r="L148" s="41"/>
    </row>
    <row r="149" spans="1:12" ht="15.75" x14ac:dyDescent="0.25">
      <c r="A149" s="34"/>
      <c r="B149" s="351" t="s">
        <v>43</v>
      </c>
      <c r="C149" s="62"/>
      <c r="D149" s="75"/>
      <c r="G149" s="41"/>
      <c r="H149" s="41"/>
      <c r="I149" s="41"/>
      <c r="J149" s="41"/>
      <c r="K149" s="41"/>
      <c r="L149" s="41"/>
    </row>
    <row r="150" spans="1:12" ht="15.75" x14ac:dyDescent="0.25">
      <c r="A150" s="34"/>
      <c r="B150" s="36"/>
      <c r="C150" s="62"/>
      <c r="D150" s="75"/>
      <c r="G150" s="101"/>
      <c r="H150" s="102"/>
      <c r="I150" s="102"/>
      <c r="J150" s="102"/>
      <c r="K150" s="102"/>
      <c r="L150" s="41"/>
    </row>
    <row r="151" spans="1:12" ht="15.75" x14ac:dyDescent="0.25">
      <c r="A151" s="331"/>
      <c r="B151" s="352" t="s">
        <v>419</v>
      </c>
      <c r="C151" s="353">
        <v>200</v>
      </c>
      <c r="D151" s="352"/>
      <c r="E151" s="4"/>
      <c r="G151" s="101"/>
      <c r="H151" s="102"/>
      <c r="I151" s="102"/>
      <c r="J151" s="102"/>
      <c r="K151" s="102"/>
      <c r="L151" s="41"/>
    </row>
    <row r="152" spans="1:12" ht="15.75" x14ac:dyDescent="0.25">
      <c r="A152" s="331"/>
      <c r="B152" s="352" t="s">
        <v>420</v>
      </c>
      <c r="C152" s="353">
        <v>200</v>
      </c>
      <c r="D152" s="352"/>
      <c r="E152" s="4"/>
      <c r="G152" s="101"/>
      <c r="H152" s="102"/>
      <c r="I152" s="102"/>
      <c r="J152" s="102"/>
      <c r="K152" s="102"/>
      <c r="L152" s="41"/>
    </row>
    <row r="153" spans="1:12" ht="15.75" x14ac:dyDescent="0.25">
      <c r="A153" s="331"/>
      <c r="B153" s="352" t="s">
        <v>386</v>
      </c>
      <c r="C153" s="353">
        <v>185</v>
      </c>
      <c r="D153" s="352" t="s">
        <v>251</v>
      </c>
      <c r="E153" s="4"/>
      <c r="G153" s="101"/>
      <c r="H153" s="102"/>
      <c r="I153" s="102"/>
      <c r="J153" s="102"/>
      <c r="K153" s="102"/>
      <c r="L153" s="41"/>
    </row>
    <row r="154" spans="1:12" ht="15.75" x14ac:dyDescent="0.25">
      <c r="A154" s="331"/>
      <c r="B154" s="352"/>
      <c r="C154" s="353"/>
      <c r="D154" s="352"/>
      <c r="E154" s="4"/>
      <c r="G154" s="101"/>
      <c r="H154" s="102"/>
      <c r="I154" s="102"/>
      <c r="J154" s="102"/>
      <c r="K154" s="102"/>
      <c r="L154" s="41"/>
    </row>
    <row r="155" spans="1:12" ht="16.5" thickBot="1" x14ac:dyDescent="0.3">
      <c r="A155" s="331"/>
      <c r="B155" s="352"/>
      <c r="C155" s="354"/>
      <c r="D155" s="352"/>
      <c r="E155" s="4"/>
      <c r="G155" s="41"/>
      <c r="H155" s="41"/>
      <c r="I155" s="41"/>
      <c r="J155" s="41"/>
      <c r="K155" s="41"/>
      <c r="L155" s="41"/>
    </row>
    <row r="156" spans="1:12" ht="15.75" x14ac:dyDescent="0.25">
      <c r="A156" s="331"/>
      <c r="B156" s="355"/>
      <c r="C156" s="356">
        <f>C149+C150+C155+C148+C151+C153+C152</f>
        <v>585</v>
      </c>
      <c r="D156" s="352"/>
      <c r="E156" s="4"/>
      <c r="G156" s="41"/>
      <c r="H156" s="41"/>
      <c r="I156" s="41"/>
      <c r="J156" s="41"/>
      <c r="K156" s="41"/>
      <c r="L156" s="41"/>
    </row>
    <row r="157" spans="1:12" ht="15.75" x14ac:dyDescent="0.25">
      <c r="A157" s="331"/>
      <c r="B157" s="357"/>
      <c r="C157" s="358"/>
      <c r="D157" s="352"/>
      <c r="E157" s="4"/>
    </row>
    <row r="158" spans="1:12" ht="15.75" x14ac:dyDescent="0.25">
      <c r="A158" s="332"/>
      <c r="B158" s="355"/>
      <c r="C158" s="356"/>
      <c r="D158" s="357"/>
      <c r="E158" s="4"/>
    </row>
    <row r="159" spans="1:12" x14ac:dyDescent="0.2">
      <c r="A159" s="332"/>
      <c r="B159" s="332"/>
      <c r="C159" s="333"/>
      <c r="D159" s="332"/>
      <c r="E159" s="4"/>
    </row>
    <row r="160" spans="1:12" x14ac:dyDescent="0.2">
      <c r="A160" s="4"/>
      <c r="B160" s="4"/>
      <c r="C160" s="202"/>
      <c r="D160" s="50"/>
      <c r="E160" s="4"/>
    </row>
    <row r="161" spans="1:5" x14ac:dyDescent="0.2">
      <c r="A161" s="4"/>
      <c r="B161" s="4"/>
      <c r="C161" s="203"/>
      <c r="D161" s="50"/>
      <c r="E161" s="4"/>
    </row>
    <row r="162" spans="1:5" x14ac:dyDescent="0.2">
      <c r="A162" s="4"/>
      <c r="B162" s="4"/>
      <c r="C162" s="203"/>
      <c r="D162" s="50"/>
      <c r="E162" s="4"/>
    </row>
    <row r="163" spans="1:5" x14ac:dyDescent="0.2">
      <c r="A163" s="4"/>
      <c r="B163" s="4"/>
      <c r="C163" s="203"/>
      <c r="D163" s="50"/>
      <c r="E163" s="57"/>
    </row>
    <row r="164" spans="1:5" x14ac:dyDescent="0.2">
      <c r="A164" s="36"/>
      <c r="B164" s="36"/>
      <c r="C164" s="146"/>
    </row>
    <row r="165" spans="1:5" x14ac:dyDescent="0.2">
      <c r="A165" s="36"/>
      <c r="B165" s="36"/>
      <c r="C165" s="100"/>
    </row>
    <row r="166" spans="1:5" x14ac:dyDescent="0.2">
      <c r="A166" s="34"/>
      <c r="B166" s="36"/>
      <c r="C166" s="62"/>
    </row>
    <row r="167" spans="1:5" x14ac:dyDescent="0.2">
      <c r="A167" s="34"/>
      <c r="B167" s="36"/>
      <c r="C167" s="62"/>
    </row>
    <row r="168" spans="1:5" x14ac:dyDescent="0.2">
      <c r="A168" s="34"/>
      <c r="B168" s="36"/>
      <c r="C168" s="62"/>
    </row>
    <row r="169" spans="1:5" x14ac:dyDescent="0.2">
      <c r="A169" s="34"/>
      <c r="B169" s="36"/>
      <c r="C169" s="62"/>
    </row>
    <row r="170" spans="1:5" x14ac:dyDescent="0.2">
      <c r="A170" s="34"/>
      <c r="B170" s="36"/>
      <c r="C170" s="62"/>
    </row>
    <row r="171" spans="1:5" x14ac:dyDescent="0.2">
      <c r="A171" s="34"/>
      <c r="B171" s="36"/>
      <c r="C171" s="62"/>
    </row>
    <row r="172" spans="1:5" x14ac:dyDescent="0.2">
      <c r="A172" s="34"/>
      <c r="B172" s="36"/>
      <c r="C172" s="62"/>
    </row>
    <row r="173" spans="1:5" x14ac:dyDescent="0.2">
      <c r="A173" s="34"/>
      <c r="B173" s="36"/>
      <c r="C173" s="62"/>
    </row>
    <row r="174" spans="1:5" x14ac:dyDescent="0.2">
      <c r="A174" s="34"/>
      <c r="B174" s="36"/>
      <c r="C174" s="62"/>
    </row>
    <row r="175" spans="1:5" x14ac:dyDescent="0.2">
      <c r="A175" s="34"/>
      <c r="B175" s="36"/>
      <c r="C175" s="62"/>
    </row>
    <row r="176" spans="1:5" x14ac:dyDescent="0.2">
      <c r="A176" s="34"/>
      <c r="B176" s="36"/>
      <c r="C176" s="62"/>
    </row>
    <row r="177" spans="1:4" x14ac:dyDescent="0.2">
      <c r="A177" s="34"/>
      <c r="B177" s="36"/>
      <c r="C177" s="62"/>
    </row>
    <row r="178" spans="1:4" x14ac:dyDescent="0.2">
      <c r="A178" s="34"/>
      <c r="B178" s="36"/>
      <c r="C178" s="62"/>
    </row>
    <row r="179" spans="1:4" x14ac:dyDescent="0.2">
      <c r="A179" s="34"/>
      <c r="B179" s="36"/>
      <c r="C179" s="62"/>
    </row>
    <row r="180" spans="1:4" x14ac:dyDescent="0.2">
      <c r="A180" s="34"/>
      <c r="B180" s="36"/>
      <c r="C180" s="62"/>
    </row>
    <row r="181" spans="1:4" x14ac:dyDescent="0.2">
      <c r="A181" s="34"/>
      <c r="B181" s="36"/>
      <c r="C181" s="62"/>
      <c r="D181" s="14"/>
    </row>
    <row r="182" spans="1:4" x14ac:dyDescent="0.2">
      <c r="A182" s="34"/>
      <c r="B182" s="36"/>
      <c r="C182" s="62"/>
      <c r="D182" s="14"/>
    </row>
    <row r="183" spans="1:4" x14ac:dyDescent="0.2">
      <c r="A183" s="34"/>
      <c r="B183" s="36"/>
      <c r="C183" s="62"/>
      <c r="D183" s="14"/>
    </row>
    <row r="184" spans="1:4" x14ac:dyDescent="0.2">
      <c r="A184" s="34"/>
      <c r="B184" s="36"/>
      <c r="C184" s="62"/>
      <c r="D184" s="14"/>
    </row>
    <row r="185" spans="1:4" x14ac:dyDescent="0.2">
      <c r="A185" s="34"/>
      <c r="B185" s="36"/>
      <c r="C185" s="62"/>
      <c r="D185" s="74"/>
    </row>
    <row r="186" spans="1:4" x14ac:dyDescent="0.2">
      <c r="A186" s="34"/>
      <c r="B186" s="36"/>
      <c r="C186" s="62"/>
      <c r="D186" s="75"/>
    </row>
    <row r="187" spans="1:4" x14ac:dyDescent="0.2">
      <c r="A187" s="34"/>
      <c r="B187" s="36"/>
      <c r="C187" s="62"/>
      <c r="D187" s="76"/>
    </row>
    <row r="188" spans="1:4" ht="13.5" thickBot="1" x14ac:dyDescent="0.25">
      <c r="A188" s="34"/>
      <c r="B188" s="36"/>
      <c r="C188" s="62"/>
      <c r="D188" s="74"/>
    </row>
    <row r="189" spans="1:4" ht="15.75" thickBot="1" x14ac:dyDescent="0.3">
      <c r="A189" s="34"/>
      <c r="B189" s="36"/>
      <c r="C189" s="60"/>
      <c r="D189" s="14"/>
    </row>
    <row r="190" spans="1:4" x14ac:dyDescent="0.2">
      <c r="A190" s="4"/>
      <c r="B190" s="4"/>
      <c r="C190" s="2"/>
    </row>
  </sheetData>
  <phoneticPr fontId="7" type="noConversion"/>
  <pageMargins left="0.6692913385826772" right="0.74803149606299213" top="0.15748031496062992" bottom="0.35433070866141736" header="0" footer="0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G44"/>
  <sheetViews>
    <sheetView workbookViewId="0">
      <selection activeCell="E14" sqref="E14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VIERNES 01 DE  ENERO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HUGO,EDUARDO,RICARDO,JONATHAN,EMANUEL,AIDA</v>
      </c>
      <c r="C5" s="4"/>
      <c r="D5" s="4"/>
      <c r="E5" s="3"/>
    </row>
    <row r="6" spans="2:5" x14ac:dyDescent="0.2">
      <c r="B6" s="14" t="str">
        <f>DIESEL!B3</f>
        <v xml:space="preserve">ESTEBAN,PEDRO,MANUEL,FELIPE,JEREMIAS,GUADALUPE,ANTONIO 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8" t="s">
        <v>390</v>
      </c>
      <c r="C9" s="3"/>
    </row>
    <row r="11" spans="2:5" x14ac:dyDescent="0.2">
      <c r="B11" s="3" t="s">
        <v>13</v>
      </c>
      <c r="C11" s="3"/>
      <c r="D11" s="3" t="s">
        <v>389</v>
      </c>
      <c r="E11" s="359">
        <v>19.09</v>
      </c>
    </row>
    <row r="12" spans="2:5" x14ac:dyDescent="0.2">
      <c r="D12" s="3" t="s">
        <v>387</v>
      </c>
      <c r="E12" s="359">
        <v>19.59</v>
      </c>
    </row>
    <row r="13" spans="2:5" x14ac:dyDescent="0.2">
      <c r="D13" s="3" t="s">
        <v>388</v>
      </c>
      <c r="E13" s="359">
        <v>20.09</v>
      </c>
    </row>
    <row r="14" spans="2:5" x14ac:dyDescent="0.2">
      <c r="B14" s="3" t="s">
        <v>422</v>
      </c>
      <c r="C14" s="3"/>
      <c r="D14" s="3" t="s">
        <v>389</v>
      </c>
      <c r="E14" s="407">
        <v>18.79</v>
      </c>
    </row>
    <row r="15" spans="2:5" x14ac:dyDescent="0.2">
      <c r="D15" s="3" t="s">
        <v>387</v>
      </c>
      <c r="E15" s="407">
        <v>19.29</v>
      </c>
    </row>
    <row r="16" spans="2:5" x14ac:dyDescent="0.2">
      <c r="D16" s="3" t="s">
        <v>388</v>
      </c>
      <c r="E16" s="407">
        <v>19.91</v>
      </c>
    </row>
    <row r="17" spans="2:7" x14ac:dyDescent="0.2">
      <c r="D17" s="3"/>
      <c r="E17" s="406"/>
    </row>
    <row r="18" spans="2:7" x14ac:dyDescent="0.2">
      <c r="D18" s="3"/>
      <c r="E18" s="373"/>
    </row>
    <row r="19" spans="2:7" x14ac:dyDescent="0.2">
      <c r="B19" s="122"/>
      <c r="C19" s="122"/>
      <c r="D19" s="122"/>
      <c r="E19" s="122"/>
    </row>
    <row r="20" spans="2:7" x14ac:dyDescent="0.2">
      <c r="B20" t="s">
        <v>399</v>
      </c>
      <c r="C20" s="122"/>
      <c r="D20" s="122"/>
      <c r="E20" s="122"/>
      <c r="G20" s="2">
        <f>DIESEL!D114</f>
        <v>422876.71000000014</v>
      </c>
    </row>
    <row r="21" spans="2:7" x14ac:dyDescent="0.2">
      <c r="B21" t="s">
        <v>117</v>
      </c>
      <c r="C21" s="122"/>
      <c r="D21" s="122"/>
      <c r="E21" s="122"/>
      <c r="G21" s="6">
        <f>DIESEL!D116</f>
        <v>1536</v>
      </c>
    </row>
    <row r="22" spans="2:7" x14ac:dyDescent="0.2">
      <c r="B22" s="57" t="s">
        <v>302</v>
      </c>
      <c r="C22" s="122"/>
      <c r="D22" s="122"/>
      <c r="E22" s="122"/>
      <c r="G22" s="2">
        <f>CASTROL!I40</f>
        <v>0</v>
      </c>
    </row>
    <row r="23" spans="2:7" x14ac:dyDescent="0.2">
      <c r="B23" t="s">
        <v>252</v>
      </c>
      <c r="C23" s="122"/>
      <c r="D23" s="122"/>
      <c r="E23" s="122"/>
      <c r="G23" s="6">
        <f>DIESEL!D118</f>
        <v>10325</v>
      </c>
    </row>
    <row r="24" spans="2:7" x14ac:dyDescent="0.2">
      <c r="B24" t="s">
        <v>253</v>
      </c>
      <c r="C24" s="122"/>
      <c r="D24" s="122"/>
      <c r="E24" s="122"/>
      <c r="G24" s="6">
        <f>DIESEL!D119</f>
        <v>950</v>
      </c>
    </row>
    <row r="25" spans="2:7" x14ac:dyDescent="0.2">
      <c r="B25" s="57" t="s">
        <v>270</v>
      </c>
      <c r="C25" s="122"/>
      <c r="D25" s="122"/>
      <c r="E25" s="122">
        <f>++PALETAS!M31</f>
        <v>0</v>
      </c>
      <c r="G25" s="375">
        <f>PALETAS!R27</f>
        <v>0</v>
      </c>
    </row>
    <row r="26" spans="2:7" x14ac:dyDescent="0.2">
      <c r="B26" s="408" t="s">
        <v>118</v>
      </c>
      <c r="C26" s="408"/>
      <c r="D26" s="408"/>
      <c r="E26" s="408"/>
      <c r="G26" s="30">
        <f>G20+G21+G23+G24+G25+G22</f>
        <v>435687.71000000014</v>
      </c>
    </row>
    <row r="27" spans="2:7" x14ac:dyDescent="0.2">
      <c r="B27" s="122"/>
      <c r="C27" s="122"/>
      <c r="D27" s="122"/>
      <c r="E27" s="122"/>
    </row>
    <row r="28" spans="2:7" x14ac:dyDescent="0.2">
      <c r="B28" t="s">
        <v>119</v>
      </c>
      <c r="C28" s="122"/>
      <c r="D28" s="122"/>
      <c r="E28" s="122"/>
      <c r="G28" s="6">
        <f>NOTAS!I24</f>
        <v>40507.99</v>
      </c>
    </row>
    <row r="29" spans="2:7" x14ac:dyDescent="0.2">
      <c r="B29" s="57"/>
      <c r="C29" s="122"/>
      <c r="D29" s="122"/>
      <c r="E29" s="122"/>
      <c r="G29" s="6"/>
    </row>
    <row r="30" spans="2:7" x14ac:dyDescent="0.2">
      <c r="B30" s="57"/>
      <c r="C30" s="122"/>
      <c r="D30" s="122"/>
      <c r="E30" s="122"/>
      <c r="G30" s="6"/>
    </row>
    <row r="31" spans="2:7" x14ac:dyDescent="0.2">
      <c r="B31" s="57"/>
      <c r="C31" s="122"/>
      <c r="D31" s="122"/>
      <c r="E31" s="122"/>
      <c r="G31" s="6"/>
    </row>
    <row r="32" spans="2:7" x14ac:dyDescent="0.2">
      <c r="B32" s="408" t="s">
        <v>400</v>
      </c>
      <c r="C32" s="408"/>
      <c r="D32" s="408"/>
      <c r="E32" s="408"/>
      <c r="G32" s="30">
        <f>G26-G28-G29-G31-G30</f>
        <v>395179.72000000015</v>
      </c>
    </row>
    <row r="33" spans="2:7" x14ac:dyDescent="0.2">
      <c r="B33" s="122"/>
      <c r="C33" s="122"/>
      <c r="D33" s="122"/>
      <c r="E33" s="122"/>
    </row>
    <row r="34" spans="2:7" ht="15.75" x14ac:dyDescent="0.25">
      <c r="B34" s="409"/>
      <c r="C34" s="409"/>
      <c r="D34" s="409"/>
      <c r="E34" s="409"/>
    </row>
    <row r="35" spans="2:7" x14ac:dyDescent="0.2">
      <c r="B35" s="57"/>
      <c r="C35" s="3" t="s">
        <v>375</v>
      </c>
      <c r="D35" s="122"/>
      <c r="E35" s="122"/>
      <c r="F35" s="128"/>
      <c r="G35" s="324">
        <f>NOTAS!E6</f>
        <v>395180</v>
      </c>
    </row>
    <row r="36" spans="2:7" x14ac:dyDescent="0.2">
      <c r="B36" s="122"/>
      <c r="C36" s="3" t="s">
        <v>60</v>
      </c>
      <c r="D36" s="122"/>
      <c r="E36" s="127"/>
      <c r="F36" s="128"/>
      <c r="G36" s="375">
        <f>NOTAS!E40</f>
        <v>0</v>
      </c>
    </row>
    <row r="37" spans="2:7" ht="15" x14ac:dyDescent="0.25">
      <c r="B37" s="122"/>
      <c r="C37" s="122"/>
      <c r="D37" s="122"/>
      <c r="E37" s="122"/>
      <c r="G37" s="257">
        <f>G35+G36</f>
        <v>395180</v>
      </c>
    </row>
    <row r="38" spans="2:7" x14ac:dyDescent="0.2">
      <c r="B38" s="122"/>
      <c r="C38" s="122"/>
      <c r="D38" s="122"/>
      <c r="E38" s="122"/>
    </row>
    <row r="39" spans="2:7" x14ac:dyDescent="0.2">
      <c r="B39" s="408" t="s">
        <v>120</v>
      </c>
      <c r="C39" s="408"/>
      <c r="D39" s="408"/>
      <c r="E39" s="408"/>
      <c r="G39" s="30">
        <f>G37-G32</f>
        <v>0.27999999985331669</v>
      </c>
    </row>
    <row r="40" spans="2:7" x14ac:dyDescent="0.2">
      <c r="B40" s="122"/>
      <c r="C40" s="122"/>
      <c r="D40" s="122"/>
      <c r="E40" s="122"/>
    </row>
    <row r="41" spans="2:7" x14ac:dyDescent="0.2">
      <c r="B41" s="122"/>
      <c r="C41" s="122"/>
      <c r="D41" s="122"/>
      <c r="E41" s="122"/>
    </row>
    <row r="42" spans="2:7" x14ac:dyDescent="0.2">
      <c r="B42" s="122"/>
      <c r="C42" s="122"/>
      <c r="D42" s="122"/>
      <c r="E42" s="124"/>
    </row>
    <row r="43" spans="2:7" x14ac:dyDescent="0.2">
      <c r="B43" s="122"/>
      <c r="C43" s="122"/>
      <c r="D43" s="122"/>
      <c r="E43" s="122"/>
    </row>
    <row r="44" spans="2:7" x14ac:dyDescent="0.2">
      <c r="B44" s="122"/>
      <c r="C44" s="122"/>
      <c r="D44" s="122"/>
      <c r="E44" s="122"/>
    </row>
  </sheetData>
  <mergeCells count="4">
    <mergeCell ref="B26:E26"/>
    <mergeCell ref="B32:E32"/>
    <mergeCell ref="B34:E34"/>
    <mergeCell ref="B39:E39"/>
  </mergeCells>
  <pageMargins left="0.7" right="0.7" top="0.75" bottom="0.75" header="0.3" footer="0.3"/>
  <pageSetup scale="97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workbookViewId="0">
      <selection activeCell="I30" sqref="I30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4" customWidth="1"/>
  </cols>
  <sheetData>
    <row r="3" spans="1:5" x14ac:dyDescent="0.2">
      <c r="A3" t="s">
        <v>1</v>
      </c>
    </row>
    <row r="5" spans="1:5" x14ac:dyDescent="0.2">
      <c r="B5" s="3" t="str">
        <f>DIESEL!B1</f>
        <v>TEOTITLAN (5787) VIERNES 01 DE  ENERO  2021</v>
      </c>
    </row>
    <row r="6" spans="1:5" x14ac:dyDescent="0.2">
      <c r="B6" s="3"/>
    </row>
    <row r="7" spans="1:5" x14ac:dyDescent="0.2">
      <c r="B7" s="63" t="str">
        <f>DIESEL!B2</f>
        <v>TRABAJARON : HUGO,EDUARDO,RICARDO,JONATHAN,EMANUEL,AIDA</v>
      </c>
      <c r="C7" s="63"/>
      <c r="D7" s="63"/>
      <c r="E7" s="63"/>
    </row>
    <row r="8" spans="1:5" x14ac:dyDescent="0.2">
      <c r="B8" s="63" t="str">
        <f>DIESEL!B3</f>
        <v xml:space="preserve">ESTEBAN,PEDRO,MANUEL,FELIPE,JEREMIAS,GUADALUPE,ANTONIO </v>
      </c>
      <c r="C8" s="63"/>
      <c r="D8" s="63"/>
      <c r="E8" s="63"/>
    </row>
    <row r="9" spans="1:5" x14ac:dyDescent="0.2">
      <c r="B9" s="3"/>
      <c r="C9" s="3"/>
      <c r="E9" s="348"/>
    </row>
    <row r="10" spans="1:5" x14ac:dyDescent="0.2">
      <c r="B10" s="3"/>
      <c r="E10" s="38"/>
    </row>
    <row r="11" spans="1:5" x14ac:dyDescent="0.2">
      <c r="C11" s="3" t="s">
        <v>374</v>
      </c>
      <c r="D11" s="342"/>
      <c r="E11" s="62">
        <f>NOTAS!E6</f>
        <v>395180</v>
      </c>
    </row>
    <row r="12" spans="1:5" x14ac:dyDescent="0.2">
      <c r="C12" s="3"/>
      <c r="D12" s="339"/>
      <c r="E12" s="62"/>
    </row>
    <row r="13" spans="1:5" x14ac:dyDescent="0.2">
      <c r="C13" s="3" t="s">
        <v>60</v>
      </c>
      <c r="D13" s="339"/>
      <c r="E13" s="30">
        <f>NOTAS!E40</f>
        <v>0</v>
      </c>
    </row>
    <row r="15" spans="1:5" x14ac:dyDescent="0.2">
      <c r="C15" s="3"/>
      <c r="D15" s="281"/>
      <c r="E15" s="62"/>
    </row>
    <row r="16" spans="1:5" x14ac:dyDescent="0.2">
      <c r="C16" s="3"/>
      <c r="D16" s="47"/>
      <c r="E16" s="2"/>
    </row>
    <row r="17" spans="2:5" ht="13.5" thickBot="1" x14ac:dyDescent="0.25">
      <c r="E17" s="221"/>
    </row>
    <row r="18" spans="2:5" ht="8.25" customHeight="1" thickTop="1" x14ac:dyDescent="0.2"/>
    <row r="19" spans="2:5" x14ac:dyDescent="0.2">
      <c r="E19" s="30">
        <f>E12+E15+E11+E9+E13+E14</f>
        <v>395180</v>
      </c>
    </row>
    <row r="24" spans="2:5" x14ac:dyDescent="0.2">
      <c r="B24" s="3"/>
      <c r="C24" s="3" t="s">
        <v>287</v>
      </c>
      <c r="D24" s="3"/>
      <c r="E24" s="30">
        <f>DIESEL!D116</f>
        <v>1536</v>
      </c>
    </row>
    <row r="25" spans="2:5" x14ac:dyDescent="0.2">
      <c r="B25" s="3"/>
      <c r="C25" s="3" t="s">
        <v>303</v>
      </c>
      <c r="D25" s="3"/>
      <c r="E25" s="62">
        <f>CASTROL!I40</f>
        <v>0</v>
      </c>
    </row>
    <row r="26" spans="2:5" x14ac:dyDescent="0.2">
      <c r="B26" s="3"/>
      <c r="C26" s="3" t="s">
        <v>35</v>
      </c>
      <c r="D26" s="3"/>
      <c r="E26" s="30">
        <f>DIESEL!D118</f>
        <v>10325</v>
      </c>
    </row>
    <row r="27" spans="2:5" x14ac:dyDescent="0.2">
      <c r="B27" s="3"/>
      <c r="C27" s="3" t="s">
        <v>288</v>
      </c>
      <c r="D27" s="3"/>
      <c r="E27" s="30">
        <f>DIESEL!D119</f>
        <v>950</v>
      </c>
    </row>
    <row r="28" spans="2:5" ht="13.5" thickBot="1" x14ac:dyDescent="0.25">
      <c r="E28" s="221"/>
    </row>
    <row r="29" spans="2:5" ht="6" customHeight="1" thickTop="1" x14ac:dyDescent="0.2"/>
    <row r="30" spans="2:5" x14ac:dyDescent="0.2">
      <c r="E30" s="30">
        <f>E24+E26+E27+E25</f>
        <v>12811</v>
      </c>
    </row>
    <row r="32" spans="2:5" x14ac:dyDescent="0.2">
      <c r="B32" s="3"/>
      <c r="C32" s="3" t="s">
        <v>289</v>
      </c>
      <c r="D32" s="3"/>
      <c r="E32" s="3" t="s">
        <v>290</v>
      </c>
    </row>
    <row r="34" spans="2:6" x14ac:dyDescent="0.2">
      <c r="B34" s="299" t="s">
        <v>352</v>
      </c>
      <c r="C34" s="222">
        <f>DIESEL!D122</f>
        <v>14733</v>
      </c>
      <c r="D34" s="299" t="s">
        <v>352</v>
      </c>
      <c r="E34" s="47">
        <f>DIESEL!D126</f>
        <v>27513</v>
      </c>
    </row>
    <row r="35" spans="2:6" x14ac:dyDescent="0.2">
      <c r="B35" s="280" t="s">
        <v>291</v>
      </c>
      <c r="C35" s="222">
        <f>DIESEL!D123</f>
        <v>6305</v>
      </c>
      <c r="D35" s="280" t="s">
        <v>291</v>
      </c>
      <c r="E35" s="47">
        <f>DIESEL!D127</f>
        <v>11912</v>
      </c>
    </row>
    <row r="36" spans="2:6" x14ac:dyDescent="0.2">
      <c r="B36" s="280" t="s">
        <v>292</v>
      </c>
      <c r="C36" s="222">
        <f>DIESEL!D124</f>
        <v>1181</v>
      </c>
      <c r="D36" s="280" t="s">
        <v>292</v>
      </c>
      <c r="E36" s="47">
        <f>DIESEL!D131</f>
        <v>13309</v>
      </c>
      <c r="F36" s="96"/>
    </row>
    <row r="37" spans="2:6" ht="13.5" thickBot="1" x14ac:dyDescent="0.25">
      <c r="C37" s="224"/>
    </row>
    <row r="38" spans="2:6" ht="13.5" thickTop="1" x14ac:dyDescent="0.2">
      <c r="C38" s="226">
        <f>C34+C35+C36</f>
        <v>22219</v>
      </c>
    </row>
  </sheetData>
  <pageMargins left="0.7" right="0.7" top="0.75" bottom="0.75" header="0.3" footer="0.3"/>
  <pageSetup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VIERNES 01 DE  ENERO  2021</v>
      </c>
      <c r="C1" s="3"/>
      <c r="D1" s="3"/>
      <c r="E1" s="3"/>
      <c r="F1" s="3"/>
    </row>
    <row r="2" spans="1:12" x14ac:dyDescent="0.2">
      <c r="B2" s="14" t="str">
        <f>DIESEL!B2</f>
        <v>TRABAJARON : HUGO,EDUARDO,RICARDO,JONATHAN,EMANUEL,AIDA</v>
      </c>
    </row>
    <row r="3" spans="1:12" x14ac:dyDescent="0.2">
      <c r="B3" s="14" t="str">
        <f>DIESEL!B3</f>
        <v xml:space="preserve">ESTEBAN,PEDRO,MANUEL,FELIPE,JEREMIAS,GUADALUPE,ANTONIO </v>
      </c>
    </row>
    <row r="5" spans="1:12" x14ac:dyDescent="0.2">
      <c r="A5" s="16" t="s">
        <v>61</v>
      </c>
      <c r="B5" s="17" t="s">
        <v>62</v>
      </c>
      <c r="C5" s="17" t="s">
        <v>46</v>
      </c>
      <c r="D5" s="17" t="s">
        <v>63</v>
      </c>
      <c r="E5" s="18" t="s">
        <v>64</v>
      </c>
      <c r="F5" s="17" t="s">
        <v>62</v>
      </c>
      <c r="G5" s="110" t="s">
        <v>46</v>
      </c>
      <c r="H5" s="110" t="s">
        <v>63</v>
      </c>
    </row>
    <row r="6" spans="1:12" x14ac:dyDescent="0.2">
      <c r="A6" s="19"/>
      <c r="B6" s="20"/>
      <c r="C6" s="121"/>
      <c r="D6" s="123"/>
      <c r="E6" s="302"/>
      <c r="F6" s="20"/>
      <c r="G6" s="121"/>
      <c r="H6" s="223"/>
      <c r="I6" s="25"/>
      <c r="J6" s="7"/>
    </row>
    <row r="7" spans="1:12" x14ac:dyDescent="0.2">
      <c r="A7" s="19"/>
      <c r="B7" s="20"/>
      <c r="C7" s="121"/>
      <c r="D7" s="123"/>
      <c r="E7" s="302"/>
      <c r="F7" s="20"/>
      <c r="G7" s="121"/>
      <c r="H7" s="223"/>
      <c r="I7" s="134"/>
      <c r="J7" s="81"/>
    </row>
    <row r="8" spans="1:12" x14ac:dyDescent="0.2">
      <c r="A8" s="19"/>
      <c r="B8" s="20"/>
      <c r="C8" s="121"/>
      <c r="D8" s="123"/>
      <c r="E8" s="302"/>
      <c r="F8" s="20"/>
      <c r="G8" s="121"/>
      <c r="H8" s="223"/>
      <c r="I8" s="25"/>
      <c r="J8" s="7"/>
    </row>
    <row r="9" spans="1:12" x14ac:dyDescent="0.2">
      <c r="A9" s="19"/>
      <c r="B9" s="20"/>
      <c r="C9" s="121"/>
      <c r="D9" s="123"/>
      <c r="E9" s="302"/>
      <c r="F9" s="20"/>
      <c r="G9" s="121"/>
      <c r="H9" s="223"/>
      <c r="I9" s="25"/>
      <c r="J9" s="7"/>
    </row>
    <row r="10" spans="1:12" x14ac:dyDescent="0.2">
      <c r="A10" s="19"/>
      <c r="B10" s="20"/>
      <c r="C10" s="121"/>
      <c r="D10" s="123"/>
      <c r="E10" s="302"/>
      <c r="F10" s="20"/>
      <c r="G10" s="121"/>
      <c r="H10" s="223"/>
      <c r="I10" s="25"/>
    </row>
    <row r="11" spans="1:12" x14ac:dyDescent="0.2">
      <c r="A11" s="19"/>
      <c r="B11" s="20"/>
      <c r="C11" s="121"/>
      <c r="D11" s="123"/>
      <c r="E11" s="302"/>
      <c r="F11" s="20"/>
      <c r="G11" s="121"/>
      <c r="H11" s="223"/>
      <c r="I11" s="14"/>
    </row>
    <row r="12" spans="1:12" x14ac:dyDescent="0.2">
      <c r="A12" s="19"/>
      <c r="B12" s="20"/>
      <c r="C12" s="121"/>
      <c r="D12" s="123"/>
      <c r="E12" s="302"/>
      <c r="F12" s="20"/>
      <c r="G12" s="121"/>
      <c r="H12" s="223"/>
      <c r="I12" s="14"/>
    </row>
    <row r="13" spans="1:12" x14ac:dyDescent="0.2">
      <c r="A13" s="19"/>
      <c r="B13" s="20"/>
      <c r="C13" s="121"/>
      <c r="D13" s="123"/>
      <c r="E13" s="302"/>
      <c r="F13" s="20"/>
      <c r="G13" s="121"/>
      <c r="H13" s="223"/>
      <c r="I13" s="14"/>
      <c r="L13" s="7"/>
    </row>
    <row r="14" spans="1:12" x14ac:dyDescent="0.2">
      <c r="A14" s="19"/>
      <c r="B14" s="20"/>
      <c r="C14" s="121"/>
      <c r="D14" s="123"/>
      <c r="E14" s="302"/>
      <c r="F14" s="20"/>
      <c r="G14" s="121"/>
      <c r="H14" s="223"/>
      <c r="I14" s="14"/>
      <c r="L14" s="7"/>
    </row>
    <row r="15" spans="1:12" x14ac:dyDescent="0.2">
      <c r="A15" s="19"/>
      <c r="B15" s="20"/>
      <c r="C15" s="121"/>
      <c r="D15" s="123"/>
      <c r="E15" s="302"/>
      <c r="F15" s="20"/>
      <c r="G15" s="121"/>
      <c r="H15" s="223"/>
      <c r="I15" s="14"/>
    </row>
    <row r="16" spans="1:12" x14ac:dyDescent="0.2">
      <c r="A16" s="19"/>
      <c r="B16" s="20"/>
      <c r="C16" s="121"/>
      <c r="D16" s="123"/>
      <c r="E16" s="302"/>
      <c r="F16" s="20"/>
      <c r="G16" s="121"/>
      <c r="H16" s="223"/>
      <c r="I16" s="14"/>
    </row>
    <row r="17" spans="1:10" x14ac:dyDescent="0.2">
      <c r="A17" s="19"/>
      <c r="B17" s="20"/>
      <c r="C17" s="121"/>
      <c r="D17" s="123"/>
      <c r="E17" s="302"/>
      <c r="F17" s="20"/>
      <c r="G17" s="121"/>
      <c r="H17" s="223"/>
      <c r="I17" s="14"/>
    </row>
    <row r="18" spans="1:10" x14ac:dyDescent="0.2">
      <c r="A18" s="19"/>
      <c r="B18" s="20"/>
      <c r="C18" s="121"/>
      <c r="D18" s="123"/>
      <c r="E18" s="302"/>
      <c r="F18" s="20"/>
      <c r="G18" s="121"/>
      <c r="H18" s="223"/>
      <c r="I18" s="14"/>
    </row>
    <row r="19" spans="1:10" x14ac:dyDescent="0.2">
      <c r="A19" s="19"/>
      <c r="B19" s="20"/>
      <c r="C19" s="121"/>
      <c r="D19" s="123"/>
      <c r="E19" s="302"/>
      <c r="F19" s="20"/>
      <c r="G19" s="121"/>
      <c r="H19" s="223"/>
      <c r="I19" s="14"/>
    </row>
    <row r="20" spans="1:10" x14ac:dyDescent="0.2">
      <c r="A20" s="19"/>
      <c r="B20" s="20"/>
      <c r="C20" s="121"/>
      <c r="D20" s="123"/>
      <c r="E20" s="302"/>
      <c r="F20" s="20"/>
      <c r="G20" s="121"/>
      <c r="H20" s="223"/>
      <c r="I20" s="14"/>
    </row>
    <row r="21" spans="1:10" x14ac:dyDescent="0.2">
      <c r="A21" s="19"/>
      <c r="B21" s="20"/>
      <c r="C21" s="121"/>
      <c r="D21" s="123"/>
      <c r="E21" s="302"/>
      <c r="F21" s="20"/>
      <c r="G21" s="121"/>
      <c r="H21" s="223"/>
      <c r="I21" s="14"/>
    </row>
    <row r="22" spans="1:10" x14ac:dyDescent="0.2">
      <c r="A22" s="19"/>
      <c r="B22" s="20"/>
      <c r="C22" s="121"/>
      <c r="D22" s="123"/>
      <c r="E22" s="302"/>
      <c r="F22" s="20"/>
      <c r="G22" s="121"/>
      <c r="H22" s="223"/>
    </row>
    <row r="23" spans="1:10" x14ac:dyDescent="0.2">
      <c r="A23" s="19"/>
      <c r="B23" s="20"/>
      <c r="C23" s="121"/>
      <c r="D23" s="123"/>
      <c r="E23" s="302"/>
      <c r="F23" s="20"/>
      <c r="G23" s="121"/>
      <c r="H23" s="223"/>
    </row>
    <row r="24" spans="1:10" x14ac:dyDescent="0.2">
      <c r="A24" s="19"/>
      <c r="B24" s="20"/>
      <c r="C24" s="121"/>
      <c r="D24" s="123"/>
      <c r="E24" s="302"/>
      <c r="F24" s="20"/>
      <c r="G24" s="121"/>
      <c r="H24" s="223"/>
    </row>
    <row r="25" spans="1:10" x14ac:dyDescent="0.2">
      <c r="A25" s="19"/>
      <c r="B25" s="20"/>
      <c r="C25" s="121"/>
      <c r="D25" s="123"/>
      <c r="E25" s="302"/>
      <c r="F25" s="20"/>
      <c r="G25" s="121"/>
      <c r="H25" s="223"/>
      <c r="J25" s="25"/>
    </row>
    <row r="26" spans="1:10" x14ac:dyDescent="0.2">
      <c r="A26" s="19"/>
      <c r="B26" s="20"/>
      <c r="C26" s="121"/>
      <c r="D26" s="123"/>
      <c r="E26" s="302"/>
      <c r="F26" s="20"/>
      <c r="G26" s="121"/>
      <c r="H26" s="223"/>
    </row>
    <row r="27" spans="1:10" x14ac:dyDescent="0.2">
      <c r="A27" s="19"/>
      <c r="B27" s="20"/>
      <c r="C27" s="121"/>
      <c r="D27" s="123"/>
      <c r="E27" s="302"/>
      <c r="F27" s="20"/>
      <c r="G27" s="121"/>
      <c r="H27" s="223"/>
    </row>
    <row r="28" spans="1:10" x14ac:dyDescent="0.2">
      <c r="A28" s="19"/>
      <c r="B28" s="20"/>
      <c r="C28" s="121"/>
      <c r="D28" s="123"/>
      <c r="E28" s="302"/>
      <c r="F28" s="20"/>
      <c r="G28" s="121"/>
      <c r="H28" s="223"/>
    </row>
    <row r="29" spans="1:10" x14ac:dyDescent="0.2">
      <c r="A29" s="19"/>
      <c r="B29" s="20"/>
      <c r="C29" s="121"/>
      <c r="D29" s="123"/>
      <c r="E29" s="302"/>
      <c r="F29" s="20"/>
      <c r="G29" s="121"/>
      <c r="H29" s="223"/>
    </row>
    <row r="30" spans="1:10" x14ac:dyDescent="0.2">
      <c r="A30" s="19"/>
      <c r="B30" s="20"/>
      <c r="C30" s="121"/>
      <c r="D30" s="123"/>
      <c r="E30" s="302"/>
      <c r="F30" s="20"/>
      <c r="G30" s="121"/>
      <c r="H30" s="223"/>
    </row>
    <row r="31" spans="1:10" x14ac:dyDescent="0.2">
      <c r="A31" s="19"/>
      <c r="B31" s="20"/>
      <c r="C31" s="121"/>
      <c r="D31" s="123"/>
      <c r="E31" s="302"/>
      <c r="F31" s="20"/>
      <c r="G31" s="121"/>
      <c r="H31" s="223"/>
    </row>
    <row r="32" spans="1:10" x14ac:dyDescent="0.2">
      <c r="A32" s="19"/>
      <c r="B32" s="20"/>
      <c r="C32" s="121"/>
      <c r="D32" s="123"/>
      <c r="E32" s="302"/>
      <c r="F32" s="20"/>
      <c r="G32" s="121"/>
      <c r="H32" s="223"/>
    </row>
    <row r="33" spans="1:21" x14ac:dyDescent="0.2">
      <c r="A33" s="19"/>
      <c r="B33" s="20"/>
      <c r="C33" s="121"/>
      <c r="D33" s="123"/>
      <c r="E33" s="302"/>
      <c r="F33" s="20"/>
      <c r="G33" s="121"/>
      <c r="H33" s="223"/>
    </row>
    <row r="34" spans="1:21" x14ac:dyDescent="0.2">
      <c r="A34" s="19"/>
      <c r="B34" s="20"/>
      <c r="C34" s="121"/>
      <c r="D34" s="123"/>
      <c r="E34" s="302"/>
      <c r="F34" s="20"/>
      <c r="G34" s="121"/>
      <c r="H34" s="223"/>
    </row>
    <row r="35" spans="1:21" x14ac:dyDescent="0.2">
      <c r="A35" s="19"/>
      <c r="B35" s="20"/>
      <c r="C35" s="121"/>
      <c r="D35" s="123"/>
      <c r="E35" s="302"/>
      <c r="F35" s="20"/>
      <c r="G35" s="121"/>
      <c r="H35" s="223"/>
      <c r="K35" s="7"/>
    </row>
    <row r="36" spans="1:21" x14ac:dyDescent="0.2">
      <c r="A36" s="19"/>
      <c r="B36" s="20"/>
      <c r="C36" s="121"/>
      <c r="D36" s="123"/>
      <c r="E36" s="302"/>
      <c r="F36" s="20"/>
      <c r="G36" s="121"/>
      <c r="H36" s="223"/>
    </row>
    <row r="37" spans="1:21" x14ac:dyDescent="0.2">
      <c r="A37" s="19"/>
      <c r="B37" s="20"/>
      <c r="C37" s="121"/>
      <c r="D37" s="123"/>
      <c r="E37" s="302"/>
      <c r="F37" s="20"/>
      <c r="G37" s="121"/>
      <c r="H37" s="223"/>
    </row>
    <row r="38" spans="1:21" x14ac:dyDescent="0.2">
      <c r="A38" s="19"/>
      <c r="B38" s="20"/>
      <c r="C38" s="121"/>
      <c r="D38" s="123"/>
      <c r="E38" s="302"/>
      <c r="F38" s="20"/>
      <c r="G38" s="121"/>
      <c r="H38" s="223"/>
    </row>
    <row r="39" spans="1:21" x14ac:dyDescent="0.2">
      <c r="A39" s="19"/>
      <c r="B39" s="20"/>
      <c r="C39" s="121"/>
      <c r="D39" s="123"/>
      <c r="E39" s="302"/>
      <c r="F39" s="20"/>
      <c r="G39" s="121"/>
      <c r="H39" s="223"/>
    </row>
    <row r="40" spans="1:21" x14ac:dyDescent="0.2">
      <c r="A40" s="19"/>
      <c r="B40" s="20"/>
      <c r="C40" s="121"/>
      <c r="D40" s="123"/>
      <c r="E40" s="302"/>
      <c r="F40" s="20"/>
      <c r="G40" s="121"/>
      <c r="H40" s="223"/>
    </row>
    <row r="41" spans="1:21" x14ac:dyDescent="0.2">
      <c r="A41" s="19"/>
      <c r="B41" s="20"/>
      <c r="C41" s="121"/>
      <c r="D41" s="123"/>
      <c r="E41" s="302"/>
      <c r="F41" s="20"/>
      <c r="G41" s="121"/>
      <c r="H41" s="223"/>
    </row>
    <row r="42" spans="1:21" x14ac:dyDescent="0.2">
      <c r="A42" s="19"/>
      <c r="B42" s="20"/>
      <c r="C42" s="121"/>
      <c r="D42" s="123"/>
      <c r="E42" s="302"/>
      <c r="F42" s="20"/>
      <c r="G42" s="121"/>
      <c r="H42" s="223"/>
    </row>
    <row r="43" spans="1:21" x14ac:dyDescent="0.2">
      <c r="A43" s="19"/>
      <c r="B43" s="20"/>
      <c r="C43" s="121"/>
      <c r="D43" s="123"/>
      <c r="E43" s="302"/>
      <c r="F43" s="20"/>
      <c r="G43" s="121"/>
      <c r="H43" s="223"/>
    </row>
    <row r="44" spans="1:21" x14ac:dyDescent="0.2">
      <c r="A44" s="19"/>
      <c r="B44" s="20"/>
      <c r="C44" s="121"/>
      <c r="D44" s="123"/>
      <c r="E44" s="302"/>
      <c r="F44" s="20"/>
      <c r="G44" s="121"/>
      <c r="H44" s="223"/>
    </row>
    <row r="45" spans="1:21" x14ac:dyDescent="0.2">
      <c r="A45" s="19"/>
      <c r="B45" s="20"/>
      <c r="C45" s="121"/>
      <c r="D45" s="123"/>
      <c r="E45" s="302"/>
      <c r="F45" s="20"/>
      <c r="G45" s="121"/>
      <c r="H45" s="223"/>
      <c r="L45" s="41"/>
    </row>
    <row r="46" spans="1:21" x14ac:dyDescent="0.2">
      <c r="A46" s="19"/>
      <c r="B46" s="20"/>
      <c r="C46" s="121"/>
      <c r="D46" s="123"/>
      <c r="E46" s="302"/>
      <c r="F46" s="20"/>
      <c r="G46" s="121"/>
      <c r="H46" s="223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21"/>
      <c r="D47" s="123"/>
      <c r="E47" s="302"/>
      <c r="F47" s="20"/>
      <c r="G47" s="121"/>
      <c r="H47" s="223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21"/>
      <c r="D48" s="123"/>
      <c r="E48" s="302"/>
      <c r="F48" s="20"/>
      <c r="G48" s="121"/>
      <c r="H48" s="223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21"/>
      <c r="D49" s="123"/>
      <c r="E49" s="302"/>
      <c r="F49" s="20"/>
      <c r="G49" s="121"/>
      <c r="H49" s="223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21"/>
      <c r="D50" s="123"/>
      <c r="E50" s="302"/>
      <c r="F50" s="20"/>
      <c r="G50" s="121"/>
      <c r="H50" s="223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21"/>
      <c r="D51" s="123"/>
      <c r="E51" s="302"/>
      <c r="F51" s="20"/>
      <c r="G51" s="121"/>
      <c r="H51" s="223"/>
      <c r="M51" s="92"/>
      <c r="N51" s="25"/>
      <c r="O51" s="134"/>
      <c r="P51" s="81"/>
      <c r="Q51" s="24"/>
      <c r="R51" s="25"/>
      <c r="S51" s="134"/>
      <c r="T51" s="93"/>
      <c r="U51" s="7"/>
    </row>
    <row r="52" spans="1:21" x14ac:dyDescent="0.2">
      <c r="A52" s="19"/>
      <c r="B52" s="20"/>
      <c r="C52" s="121"/>
      <c r="D52" s="123"/>
      <c r="E52" s="302"/>
      <c r="F52" s="23"/>
      <c r="G52" s="121"/>
      <c r="H52" s="223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21"/>
      <c r="D53" s="123"/>
      <c r="E53" s="302"/>
      <c r="F53" s="23"/>
      <c r="G53" s="121"/>
      <c r="H53" s="223"/>
    </row>
    <row r="54" spans="1:21" x14ac:dyDescent="0.2">
      <c r="A54" s="19"/>
      <c r="B54" s="20"/>
      <c r="C54" s="121"/>
      <c r="D54" s="123"/>
      <c r="E54" s="302"/>
      <c r="F54" s="23"/>
      <c r="G54" s="121"/>
      <c r="H54" s="223"/>
    </row>
    <row r="55" spans="1:21" x14ac:dyDescent="0.2">
      <c r="A55" s="19"/>
      <c r="B55" s="20"/>
      <c r="C55" s="121"/>
      <c r="D55" s="123"/>
      <c r="E55" s="302"/>
      <c r="F55" s="23"/>
      <c r="G55" s="121"/>
      <c r="H55" s="223"/>
      <c r="K55" s="134"/>
    </row>
    <row r="56" spans="1:21" x14ac:dyDescent="0.2">
      <c r="A56" s="19"/>
      <c r="B56" s="20"/>
      <c r="C56" s="121"/>
      <c r="D56" s="123"/>
      <c r="E56" s="302"/>
      <c r="F56" s="23"/>
      <c r="G56" s="121"/>
      <c r="H56" s="223"/>
    </row>
    <row r="57" spans="1:21" x14ac:dyDescent="0.2">
      <c r="A57" s="19"/>
      <c r="B57" s="20"/>
      <c r="C57" s="121"/>
      <c r="D57" s="123"/>
      <c r="E57" s="302"/>
      <c r="F57" s="23"/>
      <c r="G57" s="121"/>
      <c r="H57" s="223"/>
    </row>
    <row r="58" spans="1:21" x14ac:dyDescent="0.2">
      <c r="A58" s="19"/>
      <c r="B58" s="20"/>
      <c r="C58" s="121"/>
      <c r="D58" s="123"/>
      <c r="E58" s="302"/>
      <c r="F58" s="23"/>
      <c r="G58" s="121"/>
      <c r="H58" s="223"/>
    </row>
    <row r="59" spans="1:21" x14ac:dyDescent="0.2">
      <c r="A59" s="19"/>
      <c r="B59" s="20"/>
      <c r="C59" s="121"/>
      <c r="D59" s="123"/>
      <c r="E59" s="302"/>
      <c r="F59" s="108"/>
      <c r="G59" s="121"/>
      <c r="H59" s="223"/>
    </row>
    <row r="60" spans="1:21" x14ac:dyDescent="0.2">
      <c r="A60" s="19"/>
      <c r="B60" s="231"/>
      <c r="C60" s="121"/>
      <c r="D60" s="123"/>
      <c r="E60" s="302"/>
      <c r="F60" s="20"/>
      <c r="G60" s="121"/>
      <c r="H60" s="223"/>
    </row>
    <row r="61" spans="1:21" x14ac:dyDescent="0.2">
      <c r="A61" s="19"/>
      <c r="B61" s="286"/>
      <c r="C61" s="121"/>
      <c r="D61" s="123"/>
      <c r="E61" s="302"/>
      <c r="F61" s="20"/>
      <c r="G61" s="121"/>
      <c r="H61" s="223"/>
    </row>
    <row r="62" spans="1:21" x14ac:dyDescent="0.2">
      <c r="A62" s="19"/>
      <c r="B62" s="231"/>
      <c r="C62" s="121"/>
      <c r="D62" s="123"/>
      <c r="E62" s="302"/>
      <c r="F62" s="20"/>
      <c r="G62" s="121"/>
      <c r="H62" s="223"/>
    </row>
    <row r="63" spans="1:21" x14ac:dyDescent="0.2">
      <c r="A63" s="19"/>
      <c r="B63" s="108"/>
      <c r="C63" s="121"/>
      <c r="D63" s="123"/>
      <c r="E63" s="302"/>
      <c r="F63" s="108"/>
      <c r="G63" s="121"/>
      <c r="H63" s="223"/>
      <c r="I63" s="7"/>
    </row>
    <row r="64" spans="1:21" x14ac:dyDescent="0.2">
      <c r="A64" s="19"/>
      <c r="B64" s="108"/>
      <c r="C64" s="121"/>
      <c r="D64" s="123"/>
      <c r="E64" s="302"/>
      <c r="F64" s="20"/>
      <c r="G64" s="121"/>
      <c r="H64" s="223"/>
    </row>
    <row r="65" spans="1:8" x14ac:dyDescent="0.2">
      <c r="A65" s="19"/>
      <c r="B65" s="108"/>
      <c r="C65" s="121"/>
      <c r="D65" s="123"/>
      <c r="E65" s="302"/>
      <c r="F65" s="20"/>
      <c r="G65" s="121"/>
      <c r="H65" s="123"/>
    </row>
    <row r="66" spans="1:8" x14ac:dyDescent="0.2">
      <c r="A66" s="306"/>
      <c r="B66" s="307"/>
      <c r="C66" s="134"/>
      <c r="D66" s="93"/>
      <c r="E66" s="308"/>
      <c r="F66" s="307"/>
      <c r="G66" s="134"/>
      <c r="H66" s="309"/>
    </row>
    <row r="67" spans="1:8" x14ac:dyDescent="0.2">
      <c r="A67" s="306"/>
      <c r="B67" s="25"/>
      <c r="C67" s="134"/>
      <c r="D67" s="93"/>
      <c r="E67" s="308"/>
      <c r="F67" s="25"/>
      <c r="G67" s="134"/>
      <c r="H67" s="93"/>
    </row>
    <row r="68" spans="1:8" x14ac:dyDescent="0.2">
      <c r="A68" s="306"/>
      <c r="B68" s="25"/>
      <c r="C68" s="134"/>
      <c r="D68" s="93"/>
      <c r="E68" s="308"/>
      <c r="F68" s="25"/>
      <c r="G68" s="134"/>
      <c r="H68" s="93"/>
    </row>
  </sheetData>
  <phoneticPr fontId="7" type="noConversion"/>
  <pageMargins left="0.91" right="0.75" top="0.18" bottom="1" header="0" footer="0"/>
  <pageSetup paperSize="9" scale="70" orientation="portrait" horizontalDpi="120" verticalDpi="7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10" workbookViewId="0">
      <selection activeCell="J33" sqref="J33"/>
    </sheetView>
  </sheetViews>
  <sheetFormatPr baseColWidth="10" defaultColWidth="9.1406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4"/>
    </row>
    <row r="2" spans="1:14" x14ac:dyDescent="0.2">
      <c r="B2" s="14"/>
    </row>
    <row r="3" spans="1:14" x14ac:dyDescent="0.2">
      <c r="B3" s="14" t="s">
        <v>42</v>
      </c>
      <c r="F3" s="14" t="s">
        <v>42</v>
      </c>
    </row>
    <row r="5" spans="1:14" x14ac:dyDescent="0.2">
      <c r="B5" s="3" t="s">
        <v>363</v>
      </c>
      <c r="G5" s="3"/>
    </row>
    <row r="6" spans="1:14" x14ac:dyDescent="0.2">
      <c r="A6" s="9"/>
      <c r="B6" s="78"/>
      <c r="C6" s="28"/>
      <c r="D6" s="7"/>
      <c r="E6" s="7"/>
      <c r="F6" s="78"/>
      <c r="G6" s="28"/>
      <c r="H6" s="7"/>
      <c r="I6" s="7"/>
    </row>
    <row r="7" spans="1:14" x14ac:dyDescent="0.2">
      <c r="A7" s="9"/>
      <c r="B7" s="78" t="s">
        <v>358</v>
      </c>
      <c r="C7" s="28"/>
      <c r="D7" s="25"/>
      <c r="E7" s="7"/>
      <c r="F7" s="85"/>
      <c r="G7" s="86"/>
      <c r="H7" s="25"/>
      <c r="I7" s="7"/>
      <c r="L7" s="3"/>
    </row>
    <row r="8" spans="1:14" x14ac:dyDescent="0.2">
      <c r="B8" s="79">
        <v>0.375</v>
      </c>
      <c r="C8" s="79"/>
      <c r="D8" s="7"/>
      <c r="E8" s="7"/>
      <c r="F8" s="7"/>
      <c r="G8" s="79"/>
      <c r="H8" s="7"/>
      <c r="I8" s="7"/>
      <c r="K8" s="78"/>
      <c r="L8" s="28"/>
      <c r="M8" s="7"/>
      <c r="N8" s="7"/>
    </row>
    <row r="9" spans="1:14" x14ac:dyDescent="0.2">
      <c r="B9" s="7"/>
      <c r="C9" s="79"/>
      <c r="D9" s="7"/>
      <c r="E9" s="7"/>
      <c r="F9" s="7"/>
      <c r="G9" s="79"/>
      <c r="H9" s="7"/>
      <c r="I9" s="7"/>
      <c r="K9" s="78"/>
      <c r="L9" s="28"/>
      <c r="M9" s="7"/>
      <c r="N9" s="7"/>
    </row>
    <row r="10" spans="1:14" x14ac:dyDescent="0.2">
      <c r="B10" s="4" t="s">
        <v>359</v>
      </c>
      <c r="C10" s="4"/>
      <c r="D10" s="135"/>
      <c r="F10" s="4"/>
      <c r="G10" s="4"/>
      <c r="H10" s="135"/>
      <c r="K10" s="85"/>
      <c r="L10" s="86"/>
      <c r="M10" s="25"/>
      <c r="N10" s="7"/>
    </row>
    <row r="11" spans="1:14" x14ac:dyDescent="0.2">
      <c r="B11" s="4"/>
      <c r="C11" s="4"/>
      <c r="D11" s="135"/>
      <c r="F11" s="4"/>
      <c r="G11" s="4"/>
      <c r="H11" s="135"/>
      <c r="K11" s="85"/>
      <c r="L11" s="86"/>
      <c r="M11" s="25"/>
      <c r="N11" s="7"/>
    </row>
    <row r="12" spans="1:14" x14ac:dyDescent="0.2">
      <c r="B12" s="4" t="s">
        <v>360</v>
      </c>
      <c r="C12" s="4"/>
      <c r="D12" s="135"/>
      <c r="F12" s="4"/>
      <c r="G12" s="4"/>
      <c r="H12" s="135"/>
      <c r="K12" s="85"/>
      <c r="L12" s="79"/>
      <c r="M12" s="25"/>
      <c r="N12" s="7"/>
    </row>
    <row r="13" spans="1:14" x14ac:dyDescent="0.2">
      <c r="A13" s="9"/>
      <c r="B13" s="77" t="s">
        <v>125</v>
      </c>
      <c r="C13" s="77"/>
      <c r="D13" s="3"/>
      <c r="F13" s="77"/>
      <c r="G13" s="77"/>
      <c r="H13" s="3"/>
      <c r="K13" s="4"/>
      <c r="L13" s="4"/>
      <c r="M13" s="135"/>
    </row>
    <row r="14" spans="1:14" x14ac:dyDescent="0.2">
      <c r="A14" s="9"/>
      <c r="B14" s="77"/>
      <c r="C14" s="77"/>
      <c r="D14" s="3"/>
      <c r="F14" s="77"/>
      <c r="G14" s="77"/>
      <c r="H14" s="3"/>
      <c r="K14" s="4"/>
      <c r="L14" s="4"/>
      <c r="M14" s="135"/>
    </row>
    <row r="15" spans="1:14" x14ac:dyDescent="0.2">
      <c r="A15" s="9"/>
      <c r="B15" s="77" t="s">
        <v>361</v>
      </c>
      <c r="C15" s="77"/>
      <c r="D15" s="3"/>
      <c r="F15" s="77"/>
      <c r="G15" s="77"/>
      <c r="H15" s="3"/>
      <c r="K15" s="4"/>
      <c r="L15" s="4"/>
      <c r="M15" s="135"/>
    </row>
    <row r="16" spans="1:14" x14ac:dyDescent="0.2">
      <c r="A16" s="9"/>
      <c r="B16" s="77"/>
      <c r="C16" s="77"/>
      <c r="D16" s="3"/>
      <c r="F16" s="77"/>
      <c r="G16" s="77"/>
      <c r="H16" s="3"/>
      <c r="K16" s="4"/>
      <c r="L16" s="4"/>
      <c r="M16" s="135"/>
    </row>
    <row r="17" spans="1:15" x14ac:dyDescent="0.2">
      <c r="A17" s="9"/>
      <c r="B17" s="80" t="s">
        <v>362</v>
      </c>
      <c r="C17" s="87"/>
      <c r="D17" s="3"/>
      <c r="F17" s="80"/>
      <c r="G17" s="87"/>
      <c r="H17" s="3"/>
      <c r="K17" s="77"/>
      <c r="L17" s="77"/>
      <c r="M17" s="3"/>
    </row>
    <row r="18" spans="1:15" x14ac:dyDescent="0.2">
      <c r="A18" s="9"/>
      <c r="B18" s="80"/>
      <c r="C18" s="103"/>
      <c r="D18" s="3"/>
      <c r="F18" s="80"/>
      <c r="G18" s="103"/>
      <c r="H18" s="103"/>
      <c r="J18" s="89"/>
      <c r="K18" s="89"/>
      <c r="L18" s="77"/>
      <c r="M18" s="3"/>
    </row>
    <row r="19" spans="1:15" x14ac:dyDescent="0.2">
      <c r="A19" s="9"/>
      <c r="B19" s="87" t="s">
        <v>364</v>
      </c>
      <c r="C19" s="89" t="s">
        <v>342</v>
      </c>
      <c r="D19" s="3"/>
      <c r="F19" s="80"/>
      <c r="G19" s="89"/>
      <c r="H19" s="89"/>
      <c r="J19" s="89"/>
      <c r="K19" s="89"/>
      <c r="L19" s="89"/>
      <c r="M19" s="3"/>
    </row>
    <row r="20" spans="1:15" x14ac:dyDescent="0.2">
      <c r="A20" s="9"/>
      <c r="B20" s="80"/>
      <c r="C20" s="89" t="s">
        <v>343</v>
      </c>
      <c r="D20" s="3"/>
      <c r="F20" s="80"/>
      <c r="G20" s="89"/>
      <c r="H20" s="89"/>
      <c r="J20" s="89"/>
      <c r="K20" s="89"/>
      <c r="L20" s="89"/>
      <c r="M20" s="3"/>
      <c r="O20" s="89"/>
    </row>
    <row r="21" spans="1:15" x14ac:dyDescent="0.2">
      <c r="A21" s="9"/>
      <c r="B21" s="80"/>
      <c r="C21" s="89" t="s">
        <v>345</v>
      </c>
      <c r="D21" s="3"/>
      <c r="F21" s="80"/>
      <c r="G21" s="90"/>
      <c r="H21" s="90"/>
      <c r="J21" s="90"/>
      <c r="K21" s="90"/>
      <c r="L21" s="89"/>
      <c r="M21" s="3"/>
      <c r="O21" s="94"/>
    </row>
    <row r="22" spans="1:15" x14ac:dyDescent="0.2">
      <c r="A22" s="9"/>
      <c r="B22" s="80"/>
      <c r="C22" s="89" t="s">
        <v>344</v>
      </c>
      <c r="D22" s="3"/>
      <c r="F22" s="80"/>
      <c r="G22" s="88"/>
      <c r="H22" s="88"/>
      <c r="J22" s="88"/>
      <c r="K22" s="80"/>
      <c r="L22" s="89"/>
      <c r="M22" s="3"/>
      <c r="O22" s="94"/>
    </row>
    <row r="23" spans="1:15" x14ac:dyDescent="0.2">
      <c r="A23" s="9"/>
      <c r="B23" s="80"/>
      <c r="C23" s="90" t="s">
        <v>346</v>
      </c>
      <c r="D23" s="3"/>
      <c r="F23" s="80"/>
      <c r="G23" s="88"/>
      <c r="H23" s="3"/>
      <c r="J23" s="87"/>
      <c r="K23" s="80"/>
      <c r="L23" s="90"/>
      <c r="M23" s="3"/>
      <c r="O23" s="95"/>
    </row>
    <row r="24" spans="1:15" x14ac:dyDescent="0.2">
      <c r="A24" s="9"/>
      <c r="B24" s="80"/>
      <c r="C24" s="90" t="s">
        <v>347</v>
      </c>
      <c r="D24" s="3"/>
      <c r="F24" s="80"/>
      <c r="G24" s="48"/>
      <c r="H24" s="3"/>
      <c r="J24" s="48"/>
      <c r="K24" s="80"/>
      <c r="L24" s="88"/>
      <c r="M24" s="3"/>
      <c r="O24" s="96"/>
    </row>
    <row r="25" spans="1:15" x14ac:dyDescent="0.2">
      <c r="A25" s="9"/>
      <c r="B25" s="80"/>
      <c r="C25" s="90" t="s">
        <v>348</v>
      </c>
      <c r="D25" s="3"/>
      <c r="F25" s="80"/>
      <c r="G25" s="48"/>
      <c r="H25" s="3"/>
      <c r="K25" s="80"/>
      <c r="L25" s="88"/>
      <c r="M25" s="3"/>
      <c r="O25" s="49"/>
    </row>
    <row r="26" spans="1:15" x14ac:dyDescent="0.2">
      <c r="B26" s="80"/>
      <c r="C26" s="90" t="s">
        <v>349</v>
      </c>
      <c r="D26" s="7"/>
      <c r="E26" s="7"/>
      <c r="F26" s="80"/>
      <c r="G26" s="48"/>
      <c r="H26" s="7"/>
      <c r="I26" s="7"/>
      <c r="K26" s="80"/>
      <c r="L26" s="48"/>
      <c r="M26" s="3"/>
      <c r="O26" s="49"/>
    </row>
    <row r="27" spans="1:15" x14ac:dyDescent="0.2">
      <c r="B27" s="80"/>
      <c r="C27" s="90" t="s">
        <v>351</v>
      </c>
      <c r="F27" s="72"/>
      <c r="G27" s="136"/>
      <c r="K27" s="80"/>
      <c r="L27" s="48"/>
      <c r="M27" s="3"/>
      <c r="O27" s="49"/>
    </row>
    <row r="28" spans="1:15" x14ac:dyDescent="0.2">
      <c r="B28" s="80"/>
      <c r="C28" s="90" t="s">
        <v>350</v>
      </c>
      <c r="F28" s="72"/>
      <c r="G28" s="136"/>
      <c r="K28" s="80"/>
      <c r="L28" s="48"/>
      <c r="M28" s="3"/>
      <c r="O28" s="49"/>
    </row>
    <row r="29" spans="1:15" x14ac:dyDescent="0.2">
      <c r="B29" s="80"/>
      <c r="C29" s="136"/>
      <c r="F29" s="72"/>
      <c r="G29" s="136"/>
      <c r="K29" s="80"/>
      <c r="L29" s="48"/>
      <c r="M29" s="3"/>
      <c r="O29" s="49"/>
    </row>
    <row r="30" spans="1:15" x14ac:dyDescent="0.2">
      <c r="B30" s="80"/>
      <c r="C30" s="136"/>
      <c r="F30" s="72"/>
      <c r="G30" s="136"/>
      <c r="K30" s="80"/>
      <c r="L30" s="48"/>
      <c r="M30" s="3"/>
      <c r="O30" s="49"/>
    </row>
    <row r="31" spans="1:15" x14ac:dyDescent="0.2">
      <c r="B31" s="51" t="s">
        <v>367</v>
      </c>
      <c r="D31" s="48"/>
      <c r="F31" s="51"/>
      <c r="H31" s="48"/>
      <c r="J31" s="7"/>
      <c r="K31" s="80"/>
      <c r="L31" s="48"/>
      <c r="M31" s="7"/>
      <c r="N31" s="7"/>
    </row>
    <row r="32" spans="1:15" x14ac:dyDescent="0.2">
      <c r="B32" s="51" t="s">
        <v>1</v>
      </c>
      <c r="D32" s="3"/>
      <c r="F32" s="51"/>
      <c r="H32" s="3"/>
      <c r="J32" s="7"/>
      <c r="K32" s="72"/>
      <c r="L32" s="128"/>
    </row>
    <row r="33" spans="1:13" x14ac:dyDescent="0.2">
      <c r="B33" s="300" t="s">
        <v>126</v>
      </c>
      <c r="D33" t="s">
        <v>127</v>
      </c>
      <c r="F33" s="47"/>
      <c r="J33" s="26"/>
      <c r="K33" s="51"/>
      <c r="L33" s="124"/>
      <c r="M33" s="3"/>
    </row>
    <row r="34" spans="1:13" x14ac:dyDescent="0.2">
      <c r="A34" s="14"/>
      <c r="B34" s="301" t="s">
        <v>365</v>
      </c>
      <c r="C34" s="14"/>
      <c r="D34" s="301" t="s">
        <v>366</v>
      </c>
      <c r="E34" s="14"/>
      <c r="F34" s="47"/>
      <c r="H34" s="47"/>
      <c r="J34" s="7"/>
      <c r="K34" s="47"/>
      <c r="L34" s="47"/>
      <c r="M34" s="47"/>
    </row>
    <row r="35" spans="1:13" x14ac:dyDescent="0.2">
      <c r="D35" s="124"/>
      <c r="H35" s="47"/>
      <c r="J35" s="7"/>
      <c r="L35" s="47"/>
      <c r="M35" s="47"/>
    </row>
    <row r="36" spans="1:13" x14ac:dyDescent="0.2">
      <c r="D36" s="124"/>
      <c r="H36" s="47"/>
      <c r="M36" s="47"/>
    </row>
    <row r="37" spans="1:13" x14ac:dyDescent="0.2">
      <c r="D37" s="47"/>
      <c r="H37" s="47"/>
    </row>
    <row r="51" spans="2:15" x14ac:dyDescent="0.2">
      <c r="B51" s="57"/>
      <c r="C51" s="3" t="s">
        <v>124</v>
      </c>
      <c r="D51" s="122"/>
      <c r="E51" s="122"/>
      <c r="F51" s="122"/>
      <c r="L51" s="57"/>
      <c r="M51" s="3"/>
      <c r="N51" s="122"/>
      <c r="O51" s="122"/>
    </row>
    <row r="52" spans="2:15" x14ac:dyDescent="0.2">
      <c r="B52" s="57"/>
      <c r="C52" s="3"/>
      <c r="D52" s="122"/>
      <c r="E52" s="122"/>
      <c r="F52" s="122"/>
      <c r="L52" s="57"/>
      <c r="M52" s="3"/>
      <c r="N52" s="122"/>
      <c r="O52" s="122"/>
    </row>
    <row r="53" spans="2:15" x14ac:dyDescent="0.2">
      <c r="B53" s="3" t="s">
        <v>128</v>
      </c>
      <c r="C53" s="9"/>
      <c r="D53" s="122"/>
      <c r="E53" s="122"/>
      <c r="F53" s="122"/>
      <c r="L53" s="3"/>
      <c r="M53" s="9"/>
      <c r="N53" s="122"/>
      <c r="O53" s="122"/>
    </row>
    <row r="54" spans="2:15" x14ac:dyDescent="0.2">
      <c r="B54" s="3"/>
      <c r="C54" s="9"/>
      <c r="D54" s="122"/>
      <c r="E54" s="122"/>
      <c r="F54" s="128"/>
      <c r="L54" s="3"/>
      <c r="M54" s="9"/>
      <c r="N54" s="122"/>
      <c r="O54" s="122"/>
    </row>
    <row r="55" spans="2:15" x14ac:dyDescent="0.2">
      <c r="B55" s="3" t="s">
        <v>129</v>
      </c>
      <c r="C55" s="3"/>
      <c r="D55" s="122"/>
      <c r="E55" s="122"/>
      <c r="F55" s="124"/>
      <c r="L55" s="3"/>
      <c r="M55" s="3"/>
      <c r="N55" s="122"/>
      <c r="O55" s="122"/>
    </row>
    <row r="56" spans="2:15" x14ac:dyDescent="0.2">
      <c r="B56" s="3"/>
      <c r="C56" s="3"/>
      <c r="D56" s="122"/>
      <c r="E56" s="122"/>
      <c r="F56" s="124"/>
      <c r="L56" s="3"/>
      <c r="M56" s="3"/>
      <c r="N56" s="122"/>
      <c r="O56" s="122"/>
    </row>
    <row r="57" spans="2:15" x14ac:dyDescent="0.2">
      <c r="B57" s="3"/>
      <c r="C57" s="128"/>
      <c r="D57" s="122"/>
      <c r="E57" s="122"/>
      <c r="F57" s="124"/>
      <c r="L57" s="3"/>
      <c r="M57" s="3"/>
      <c r="N57" s="122"/>
      <c r="O57" s="122"/>
    </row>
    <row r="58" spans="2:15" x14ac:dyDescent="0.2">
      <c r="B58" s="3"/>
      <c r="C58" s="128" t="s">
        <v>130</v>
      </c>
      <c r="D58" s="34" t="s">
        <v>131</v>
      </c>
      <c r="E58" s="34"/>
      <c r="F58" s="124"/>
      <c r="L58" s="3"/>
      <c r="M58" s="3"/>
      <c r="N58" s="122"/>
      <c r="O58" s="122"/>
    </row>
    <row r="59" spans="2:15" x14ac:dyDescent="0.2">
      <c r="B59" s="3"/>
      <c r="C59" s="128" t="s">
        <v>130</v>
      </c>
      <c r="D59" s="34" t="s">
        <v>132</v>
      </c>
      <c r="E59" s="34"/>
      <c r="F59" s="124"/>
      <c r="L59" s="3"/>
      <c r="M59" s="3"/>
      <c r="N59" s="122"/>
      <c r="O59" s="122"/>
    </row>
    <row r="60" spans="2:15" x14ac:dyDescent="0.2">
      <c r="B60" s="3"/>
      <c r="C60" s="128" t="s">
        <v>130</v>
      </c>
      <c r="D60" s="34" t="s">
        <v>131</v>
      </c>
      <c r="E60" s="34"/>
      <c r="F60" s="124"/>
      <c r="L60" s="3"/>
      <c r="M60" s="3"/>
      <c r="N60" s="122"/>
      <c r="O60" s="122"/>
    </row>
    <row r="61" spans="2:15" x14ac:dyDescent="0.2">
      <c r="B61" s="3"/>
      <c r="C61" s="128" t="s">
        <v>130</v>
      </c>
      <c r="D61" s="34" t="s">
        <v>133</v>
      </c>
      <c r="E61" s="34"/>
      <c r="F61" s="124"/>
      <c r="L61" s="3"/>
      <c r="M61" s="3"/>
      <c r="N61" s="122"/>
      <c r="O61" s="122"/>
    </row>
    <row r="62" spans="2:15" ht="13.5" thickBot="1" x14ac:dyDescent="0.25">
      <c r="B62" s="137"/>
      <c r="C62" s="109" t="s">
        <v>130</v>
      </c>
      <c r="D62" s="34" t="s">
        <v>131</v>
      </c>
      <c r="E62" s="34"/>
      <c r="F62" s="122"/>
      <c r="L62" s="137"/>
      <c r="M62" s="128"/>
      <c r="N62" s="34"/>
      <c r="O62" s="122"/>
    </row>
    <row r="63" spans="2:15" x14ac:dyDescent="0.2">
      <c r="B63" s="137"/>
      <c r="C63" s="128" t="s">
        <v>134</v>
      </c>
      <c r="D63" s="34"/>
      <c r="E63" s="122"/>
      <c r="F63" s="122"/>
      <c r="L63" s="137"/>
      <c r="M63" s="128"/>
      <c r="N63" s="34"/>
      <c r="O63" s="122"/>
    </row>
    <row r="64" spans="2:15" x14ac:dyDescent="0.2">
      <c r="B64" s="137"/>
      <c r="C64" s="128"/>
      <c r="D64" s="34"/>
      <c r="E64" s="122"/>
      <c r="F64" s="122"/>
      <c r="L64" s="137"/>
      <c r="M64" s="128"/>
      <c r="N64" s="34"/>
      <c r="O64" s="122"/>
    </row>
    <row r="65" spans="2:15" x14ac:dyDescent="0.2">
      <c r="B65" s="137"/>
      <c r="C65" s="128"/>
      <c r="D65" s="34"/>
      <c r="E65" s="122"/>
      <c r="F65" s="122"/>
      <c r="L65" s="137"/>
      <c r="M65" s="128"/>
      <c r="N65" s="34"/>
      <c r="O65" s="122"/>
    </row>
    <row r="66" spans="2:15" x14ac:dyDescent="0.2">
      <c r="B66" s="137" t="s">
        <v>44</v>
      </c>
      <c r="C66" s="138"/>
      <c r="D66" s="34"/>
      <c r="E66" s="122"/>
      <c r="F66" s="122"/>
      <c r="L66" s="137"/>
      <c r="M66" s="138"/>
      <c r="N66" s="34"/>
      <c r="O66" s="122"/>
    </row>
    <row r="67" spans="2:15" x14ac:dyDescent="0.2">
      <c r="B67" s="137"/>
      <c r="C67" s="103"/>
      <c r="D67" s="34"/>
      <c r="E67" s="122"/>
      <c r="F67" s="122"/>
      <c r="L67" s="137"/>
      <c r="M67" s="138"/>
      <c r="N67" s="34"/>
      <c r="O67" s="122"/>
    </row>
    <row r="68" spans="2:15" x14ac:dyDescent="0.2">
      <c r="B68" s="125" t="s">
        <v>14</v>
      </c>
      <c r="C68" s="103">
        <v>25926</v>
      </c>
      <c r="D68" s="34"/>
      <c r="E68" s="122"/>
      <c r="F68" s="122"/>
      <c r="L68" s="137"/>
      <c r="M68" s="138"/>
      <c r="N68" s="34"/>
      <c r="O68" s="122"/>
    </row>
    <row r="69" spans="2:15" x14ac:dyDescent="0.2">
      <c r="B69" s="125" t="s">
        <v>15</v>
      </c>
      <c r="C69" s="103">
        <v>23694</v>
      </c>
      <c r="D69" s="34"/>
      <c r="E69" s="122"/>
      <c r="F69" s="122"/>
      <c r="L69" s="137"/>
      <c r="M69" s="138"/>
      <c r="N69" s="34"/>
      <c r="O69" s="122"/>
    </row>
    <row r="70" spans="2:15" x14ac:dyDescent="0.2">
      <c r="B70" s="125" t="s">
        <v>16</v>
      </c>
      <c r="C70" s="103">
        <v>32087</v>
      </c>
      <c r="D70" s="34"/>
      <c r="E70" s="122"/>
      <c r="F70" s="122"/>
      <c r="L70" s="137"/>
      <c r="M70" s="138"/>
      <c r="N70" s="34"/>
      <c r="O70" s="122"/>
    </row>
    <row r="71" spans="2:15" x14ac:dyDescent="0.2">
      <c r="B71" s="125" t="s">
        <v>17</v>
      </c>
      <c r="C71" s="103">
        <v>31456</v>
      </c>
      <c r="D71" s="34"/>
      <c r="E71" s="122"/>
      <c r="F71" s="122"/>
      <c r="L71" s="137"/>
      <c r="M71" s="138"/>
      <c r="N71" s="34"/>
      <c r="O71" s="122"/>
    </row>
    <row r="72" spans="2:15" x14ac:dyDescent="0.2">
      <c r="B72" s="125" t="s">
        <v>18</v>
      </c>
      <c r="C72" s="103">
        <v>28828</v>
      </c>
      <c r="D72" s="34"/>
      <c r="E72" s="122"/>
      <c r="F72" s="122"/>
      <c r="L72" s="137"/>
      <c r="M72" s="138"/>
      <c r="N72" s="34"/>
      <c r="O72" s="122"/>
    </row>
    <row r="73" spans="2:15" x14ac:dyDescent="0.2">
      <c r="B73" s="125" t="s">
        <v>19</v>
      </c>
      <c r="C73" s="103">
        <v>26034</v>
      </c>
      <c r="D73" s="34"/>
      <c r="E73" s="122"/>
      <c r="F73" s="122"/>
      <c r="L73" s="137"/>
      <c r="M73" s="138"/>
      <c r="N73" s="34"/>
      <c r="O73" s="122"/>
    </row>
    <row r="74" spans="2:15" x14ac:dyDescent="0.2">
      <c r="B74" s="125" t="s">
        <v>20</v>
      </c>
      <c r="C74" s="103">
        <v>22379</v>
      </c>
      <c r="D74" s="34"/>
      <c r="E74" s="122"/>
      <c r="F74" s="122"/>
      <c r="L74" s="137"/>
      <c r="M74" s="138"/>
      <c r="N74" s="34"/>
      <c r="O74" s="122"/>
    </row>
    <row r="75" spans="2:15" x14ac:dyDescent="0.2">
      <c r="B75" s="125" t="s">
        <v>21</v>
      </c>
      <c r="C75" s="103">
        <v>20071</v>
      </c>
      <c r="D75" s="34"/>
      <c r="E75" s="122"/>
      <c r="F75" s="122"/>
      <c r="L75" s="137"/>
      <c r="M75" s="138"/>
      <c r="N75" s="34"/>
      <c r="O75" s="122"/>
    </row>
    <row r="76" spans="2:15" x14ac:dyDescent="0.2">
      <c r="B76" s="125" t="s">
        <v>22</v>
      </c>
      <c r="C76" s="103">
        <v>8248</v>
      </c>
      <c r="D76" s="48"/>
      <c r="E76" s="59"/>
      <c r="F76" s="139"/>
      <c r="L76" s="125"/>
      <c r="M76" s="103"/>
      <c r="N76" s="48"/>
      <c r="O76" s="59"/>
    </row>
    <row r="77" spans="2:15" x14ac:dyDescent="0.2">
      <c r="B77" s="125" t="s">
        <v>23</v>
      </c>
      <c r="C77" s="103">
        <v>6840</v>
      </c>
      <c r="D77" s="48"/>
      <c r="E77" s="59"/>
      <c r="F77" s="139"/>
      <c r="L77" s="125"/>
      <c r="M77" s="103"/>
      <c r="N77" s="48"/>
      <c r="O77" s="59"/>
    </row>
    <row r="78" spans="2:15" x14ac:dyDescent="0.2">
      <c r="B78" s="125"/>
      <c r="C78" s="103">
        <f>C68+C69+C70+C71+C72+C73+C74+C75+C76+C77</f>
        <v>225563</v>
      </c>
      <c r="D78" s="48"/>
      <c r="E78" s="59"/>
      <c r="F78" s="139"/>
      <c r="L78" s="125"/>
      <c r="M78" s="103"/>
      <c r="N78" s="48"/>
      <c r="O78" s="59"/>
    </row>
    <row r="79" spans="2:15" x14ac:dyDescent="0.2">
      <c r="B79" s="137"/>
      <c r="C79" s="59"/>
      <c r="D79" s="9"/>
      <c r="E79" s="59"/>
      <c r="F79" s="122"/>
      <c r="L79" s="137"/>
      <c r="M79" s="59"/>
      <c r="N79" s="9"/>
      <c r="O79" s="59"/>
    </row>
    <row r="80" spans="2:15" x14ac:dyDescent="0.2">
      <c r="B80" s="3" t="s">
        <v>135</v>
      </c>
      <c r="C80" s="3"/>
      <c r="D80" s="128" t="s">
        <v>134</v>
      </c>
      <c r="E80" s="122"/>
      <c r="F80" s="122"/>
      <c r="L80" s="3"/>
      <c r="M80" s="3"/>
      <c r="N80" s="128"/>
      <c r="O80" s="122"/>
    </row>
    <row r="81" spans="1:15" x14ac:dyDescent="0.2">
      <c r="B81" s="3" t="s">
        <v>44</v>
      </c>
      <c r="C81" s="3"/>
      <c r="D81" s="83" t="s">
        <v>136</v>
      </c>
      <c r="E81" s="122"/>
      <c r="F81" s="122"/>
      <c r="L81" s="3"/>
      <c r="M81" s="3"/>
      <c r="N81" s="83"/>
      <c r="O81" s="122"/>
    </row>
    <row r="82" spans="1:15" x14ac:dyDescent="0.2">
      <c r="B82" s="3" t="s">
        <v>137</v>
      </c>
      <c r="C82" s="3"/>
      <c r="D82" s="128" t="s">
        <v>138</v>
      </c>
      <c r="E82" s="122"/>
      <c r="F82" s="122"/>
      <c r="L82" s="3"/>
      <c r="M82" s="3"/>
      <c r="N82" s="128"/>
      <c r="O82" s="122"/>
    </row>
    <row r="83" spans="1:15" x14ac:dyDescent="0.2">
      <c r="B83" s="3"/>
      <c r="C83" s="3"/>
      <c r="D83" s="124"/>
      <c r="E83" s="122"/>
      <c r="F83" s="122"/>
      <c r="L83" s="3"/>
      <c r="M83" s="3"/>
      <c r="N83" s="124"/>
      <c r="O83" s="122"/>
    </row>
    <row r="84" spans="1:15" x14ac:dyDescent="0.2">
      <c r="B84" s="3" t="s">
        <v>139</v>
      </c>
      <c r="C84" s="122"/>
      <c r="D84" s="122"/>
      <c r="E84" s="122"/>
      <c r="F84" s="122"/>
      <c r="L84" s="3"/>
      <c r="M84" s="122"/>
      <c r="N84" s="122"/>
      <c r="O84" s="122"/>
    </row>
    <row r="85" spans="1:15" x14ac:dyDescent="0.2">
      <c r="B85" s="3" t="s">
        <v>140</v>
      </c>
      <c r="C85" s="122"/>
      <c r="D85" s="122"/>
      <c r="E85" s="122"/>
      <c r="F85" s="122"/>
      <c r="L85" s="3"/>
      <c r="M85" s="122"/>
      <c r="N85" s="122"/>
      <c r="O85" s="122"/>
    </row>
    <row r="86" spans="1:15" x14ac:dyDescent="0.2">
      <c r="B86" s="122" t="s">
        <v>1</v>
      </c>
      <c r="C86" s="122"/>
      <c r="D86" s="122"/>
      <c r="E86" s="122"/>
      <c r="F86" s="122"/>
      <c r="L86" s="122"/>
      <c r="M86" s="122"/>
      <c r="N86" s="122"/>
      <c r="O86" s="122"/>
    </row>
    <row r="87" spans="1:15" x14ac:dyDescent="0.2">
      <c r="B87" s="3" t="s">
        <v>141</v>
      </c>
      <c r="C87" s="122"/>
      <c r="D87" s="122"/>
      <c r="E87" s="122"/>
      <c r="F87" s="122"/>
      <c r="L87" s="122"/>
      <c r="M87" s="122"/>
      <c r="N87" s="122"/>
      <c r="O87" s="122"/>
    </row>
    <row r="89" spans="1:15" x14ac:dyDescent="0.2">
      <c r="L89" s="122"/>
      <c r="M89" s="122"/>
      <c r="N89" s="122"/>
      <c r="O89" s="122"/>
    </row>
    <row r="90" spans="1:15" x14ac:dyDescent="0.2">
      <c r="L90" s="122"/>
      <c r="M90" s="122"/>
      <c r="N90" s="122"/>
      <c r="O90" s="122"/>
    </row>
    <row r="92" spans="1:15" x14ac:dyDescent="0.2">
      <c r="B92" s="14"/>
    </row>
    <row r="94" spans="1:15" x14ac:dyDescent="0.2">
      <c r="C94" t="s">
        <v>124</v>
      </c>
    </row>
    <row r="95" spans="1:15" x14ac:dyDescent="0.2">
      <c r="A95" s="9"/>
      <c r="B95" s="49" t="s">
        <v>142</v>
      </c>
      <c r="C95" s="9"/>
    </row>
    <row r="96" spans="1:15" x14ac:dyDescent="0.2">
      <c r="B96" s="7"/>
      <c r="C96" s="42" t="s">
        <v>143</v>
      </c>
      <c r="D96" s="7"/>
      <c r="E96" s="7"/>
      <c r="F96" s="3"/>
    </row>
    <row r="98" spans="1:11" x14ac:dyDescent="0.2">
      <c r="B98" s="7" t="s">
        <v>144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50" t="s">
        <v>145</v>
      </c>
    </row>
    <row r="101" spans="1:11" x14ac:dyDescent="0.2">
      <c r="B101" s="70" t="s">
        <v>146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6" t="s">
        <v>147</v>
      </c>
      <c r="C103" s="57"/>
      <c r="D103" s="7"/>
      <c r="E103" s="7"/>
      <c r="G103" s="57"/>
      <c r="H103" s="61"/>
    </row>
    <row r="104" spans="1:11" x14ac:dyDescent="0.2">
      <c r="B104" s="46"/>
      <c r="C104" s="57"/>
      <c r="D104" s="7"/>
      <c r="E104" s="7"/>
      <c r="G104" s="57"/>
      <c r="H104" s="61"/>
    </row>
    <row r="105" spans="1:11" x14ac:dyDescent="0.2">
      <c r="B105" s="46"/>
      <c r="C105" s="57"/>
      <c r="D105" s="7"/>
      <c r="E105" s="7"/>
      <c r="G105" s="107"/>
      <c r="H105" s="61"/>
    </row>
    <row r="106" spans="1:11" x14ac:dyDescent="0.2">
      <c r="B106" s="38" t="s">
        <v>3</v>
      </c>
      <c r="C106" s="91">
        <v>3899215</v>
      </c>
      <c r="F106" s="91"/>
      <c r="G106" s="107"/>
      <c r="H106" s="91"/>
      <c r="I106" s="91"/>
      <c r="K106" s="91"/>
    </row>
    <row r="107" spans="1:11" x14ac:dyDescent="0.2">
      <c r="B107" s="140" t="s">
        <v>4</v>
      </c>
      <c r="C107" s="91">
        <v>3998212</v>
      </c>
      <c r="D107" s="7"/>
      <c r="E107" s="7"/>
      <c r="F107" s="91"/>
      <c r="G107" s="91"/>
      <c r="H107" s="91"/>
      <c r="I107" s="91"/>
      <c r="K107" s="91"/>
    </row>
    <row r="108" spans="1:11" ht="14.25" x14ac:dyDescent="0.2">
      <c r="B108" s="39"/>
      <c r="C108" s="91"/>
      <c r="F108" s="40"/>
      <c r="G108" s="40"/>
      <c r="H108" s="40"/>
    </row>
    <row r="109" spans="1:11" ht="14.25" x14ac:dyDescent="0.2">
      <c r="B109" s="47"/>
      <c r="C109" s="40"/>
      <c r="F109" s="40"/>
      <c r="H109" s="40"/>
    </row>
    <row r="110" spans="1:11" x14ac:dyDescent="0.2">
      <c r="B110" s="51" t="s">
        <v>148</v>
      </c>
    </row>
    <row r="111" spans="1:11" x14ac:dyDescent="0.2">
      <c r="B111" s="3"/>
    </row>
    <row r="113" spans="2:4" x14ac:dyDescent="0.2">
      <c r="B113" s="47" t="s">
        <v>126</v>
      </c>
      <c r="D113" t="s">
        <v>127</v>
      </c>
    </row>
    <row r="114" spans="2:4" x14ac:dyDescent="0.2">
      <c r="B114" s="47" t="s">
        <v>66</v>
      </c>
      <c r="D114" s="124" t="s">
        <v>149</v>
      </c>
    </row>
    <row r="115" spans="2:4" x14ac:dyDescent="0.2">
      <c r="B115" s="47"/>
      <c r="D115" s="53" t="s">
        <v>65</v>
      </c>
    </row>
    <row r="116" spans="2:4" x14ac:dyDescent="0.2">
      <c r="D116" s="53" t="s">
        <v>66</v>
      </c>
    </row>
    <row r="117" spans="2:4" x14ac:dyDescent="0.2">
      <c r="D117" s="47"/>
    </row>
  </sheetData>
  <phoneticPr fontId="7" type="noConversion"/>
  <pageMargins left="1.19" right="0.75" top="1" bottom="1" header="0" footer="0"/>
  <pageSetup paperSize="9" scale="90" orientation="landscape" horizontalDpi="120" verticalDpi="7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zoomScale="80" zoomScaleNormal="80" workbookViewId="0">
      <selection sqref="A1:E45"/>
    </sheetView>
  </sheetViews>
  <sheetFormatPr baseColWidth="10" defaultColWidth="9.1406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8" width="11.42578125" customWidth="1"/>
    <col min="9" max="9" width="14" customWidth="1"/>
    <col min="10" max="256" width="11.42578125" customWidth="1"/>
  </cols>
  <sheetData>
    <row r="1" spans="1:9" x14ac:dyDescent="0.2">
      <c r="A1" t="s">
        <v>164</v>
      </c>
      <c r="B1" s="34" t="str">
        <f>DIESEL!B1</f>
        <v>TEOTITLAN (5787) VIERNES 01 DE  ENERO  2021</v>
      </c>
      <c r="C1" s="56"/>
      <c r="D1" s="56"/>
    </row>
    <row r="2" spans="1:9" x14ac:dyDescent="0.2">
      <c r="B2" s="14" t="str">
        <f>DIESEL!B2</f>
        <v>TRABAJARON : HUGO,EDUARDO,RICARDO,JONATHAN,EMANUEL,AIDA</v>
      </c>
    </row>
    <row r="3" spans="1:9" x14ac:dyDescent="0.2">
      <c r="B3" s="14" t="str">
        <f>DIESEL!B3</f>
        <v xml:space="preserve">ESTEBAN,PEDRO,MANUEL,FELIPE,JEREMIAS,GUADALUPE,ANTONIO </v>
      </c>
    </row>
    <row r="4" spans="1:9" hidden="1" x14ac:dyDescent="0.2">
      <c r="C4" s="9"/>
    </row>
    <row r="5" spans="1:9" x14ac:dyDescent="0.2">
      <c r="C5" s="9"/>
    </row>
    <row r="6" spans="1:9" ht="20.25" x14ac:dyDescent="0.3">
      <c r="C6" s="367"/>
    </row>
    <row r="7" spans="1:9" x14ac:dyDescent="0.2">
      <c r="B7" s="59"/>
      <c r="C7" s="3"/>
      <c r="D7" s="28"/>
      <c r="E7" s="59"/>
      <c r="F7" s="3"/>
    </row>
    <row r="8" spans="1:9" ht="15.75" x14ac:dyDescent="0.25">
      <c r="A8" s="161"/>
      <c r="B8" s="213" t="s">
        <v>24</v>
      </c>
      <c r="C8" s="189">
        <v>2062684</v>
      </c>
      <c r="D8" s="214" t="s">
        <v>25</v>
      </c>
      <c r="E8" s="189">
        <v>2065441</v>
      </c>
      <c r="F8" s="3"/>
    </row>
    <row r="9" spans="1:9" ht="15.75" x14ac:dyDescent="0.25">
      <c r="A9" s="161"/>
      <c r="B9" s="185"/>
      <c r="C9" s="189">
        <v>2062554</v>
      </c>
      <c r="D9" s="214"/>
      <c r="E9" s="189">
        <v>2065371</v>
      </c>
      <c r="F9" s="3"/>
      <c r="I9" s="7"/>
    </row>
    <row r="10" spans="1:9" ht="15.75" x14ac:dyDescent="0.25">
      <c r="A10" s="161"/>
      <c r="B10" s="185"/>
      <c r="C10" s="161">
        <f>C8-C9</f>
        <v>130</v>
      </c>
      <c r="D10" s="217"/>
      <c r="E10" s="161">
        <f>E8-E9</f>
        <v>70</v>
      </c>
      <c r="F10" s="3"/>
      <c r="I10" s="7"/>
    </row>
    <row r="11" spans="1:9" ht="15.75" x14ac:dyDescent="0.25">
      <c r="A11" s="161"/>
      <c r="B11" s="185"/>
      <c r="C11" s="215">
        <v>19.59</v>
      </c>
      <c r="D11" s="185"/>
      <c r="E11" s="215">
        <f>C11</f>
        <v>19.59</v>
      </c>
      <c r="F11" s="3"/>
    </row>
    <row r="12" spans="1:9" ht="15.75" x14ac:dyDescent="0.25">
      <c r="A12" s="161"/>
      <c r="B12" s="185"/>
      <c r="C12" s="216">
        <f>C10*C11</f>
        <v>2546.6999999999998</v>
      </c>
      <c r="D12" s="185"/>
      <c r="E12" s="188">
        <f>E10*E11</f>
        <v>1371.3</v>
      </c>
      <c r="F12" s="3"/>
    </row>
    <row r="13" spans="1:9" ht="15.75" x14ac:dyDescent="0.25">
      <c r="A13" s="161"/>
      <c r="B13" s="185"/>
      <c r="C13" s="161" t="s">
        <v>1</v>
      </c>
      <c r="D13" s="185"/>
      <c r="E13" s="161"/>
      <c r="F13" s="3"/>
    </row>
    <row r="14" spans="1:9" ht="15.75" x14ac:dyDescent="0.25">
      <c r="A14" s="161"/>
      <c r="B14" s="217"/>
      <c r="C14" s="161"/>
      <c r="D14" s="217"/>
      <c r="E14" s="161"/>
      <c r="F14" s="3"/>
      <c r="H14" s="6"/>
    </row>
    <row r="15" spans="1:9" ht="15.75" x14ac:dyDescent="0.25">
      <c r="A15" s="161"/>
      <c r="B15" s="217" t="s">
        <v>26</v>
      </c>
      <c r="C15" s="189">
        <v>2154893</v>
      </c>
      <c r="D15" s="217" t="s">
        <v>27</v>
      </c>
      <c r="E15" s="189">
        <v>2206062</v>
      </c>
      <c r="F15" s="3"/>
    </row>
    <row r="16" spans="1:9" ht="15.75" x14ac:dyDescent="0.25">
      <c r="A16" s="161"/>
      <c r="B16" s="217"/>
      <c r="C16" s="189">
        <v>2154812</v>
      </c>
      <c r="D16" s="185"/>
      <c r="E16" s="189">
        <v>2206037</v>
      </c>
      <c r="F16" s="3"/>
    </row>
    <row r="17" spans="1:11" ht="15.75" x14ac:dyDescent="0.25">
      <c r="A17" s="161"/>
      <c r="B17" s="217"/>
      <c r="C17" s="161">
        <f>C15-C16</f>
        <v>81</v>
      </c>
      <c r="D17" s="185"/>
      <c r="E17" s="161">
        <f>E15-E16</f>
        <v>25</v>
      </c>
      <c r="F17" s="3"/>
    </row>
    <row r="18" spans="1:11" ht="15.75" x14ac:dyDescent="0.25">
      <c r="A18" s="161"/>
      <c r="B18" s="185"/>
      <c r="C18" s="218">
        <f>C11</f>
        <v>19.59</v>
      </c>
      <c r="D18" s="185"/>
      <c r="E18" s="218">
        <f>C11</f>
        <v>19.59</v>
      </c>
      <c r="F18" s="3"/>
      <c r="G18" s="6"/>
    </row>
    <row r="19" spans="1:11" ht="15.75" x14ac:dyDescent="0.25">
      <c r="A19" s="161"/>
      <c r="B19" s="185"/>
      <c r="C19" s="216">
        <f>C17*C18</f>
        <v>1586.79</v>
      </c>
      <c r="D19" s="185"/>
      <c r="E19" s="216">
        <f>E17*E18</f>
        <v>489.75</v>
      </c>
      <c r="F19" s="3"/>
      <c r="K19" s="6"/>
    </row>
    <row r="20" spans="1:11" ht="15.75" hidden="1" x14ac:dyDescent="0.25">
      <c r="A20" s="161"/>
      <c r="B20" s="185"/>
      <c r="C20" s="161"/>
      <c r="D20" s="185"/>
      <c r="E20" s="161"/>
      <c r="F20" s="3"/>
    </row>
    <row r="21" spans="1:11" ht="15.75" hidden="1" x14ac:dyDescent="0.25">
      <c r="A21" s="161"/>
      <c r="B21" s="185"/>
      <c r="C21" s="161"/>
      <c r="D21" s="185"/>
      <c r="E21" s="161"/>
      <c r="F21" s="3"/>
    </row>
    <row r="22" spans="1:11" ht="15.75" x14ac:dyDescent="0.25">
      <c r="A22" s="161"/>
      <c r="B22" s="185"/>
      <c r="C22" s="161"/>
      <c r="D22" s="185"/>
      <c r="E22" s="378"/>
      <c r="F22" s="3"/>
    </row>
    <row r="23" spans="1:11" ht="15.75" hidden="1" x14ac:dyDescent="0.25">
      <c r="A23" s="161"/>
      <c r="B23" s="185"/>
      <c r="C23" s="161"/>
      <c r="D23" s="185"/>
      <c r="E23" s="161"/>
      <c r="F23" s="3"/>
    </row>
    <row r="24" spans="1:11" ht="15.75" x14ac:dyDescent="0.25">
      <c r="A24" s="161"/>
      <c r="B24" s="185"/>
      <c r="C24" s="161"/>
      <c r="D24" s="185"/>
      <c r="E24" s="161"/>
      <c r="F24" s="3"/>
    </row>
    <row r="25" spans="1:11" ht="15.75" x14ac:dyDescent="0.25">
      <c r="A25" s="161"/>
      <c r="B25" s="217" t="s">
        <v>28</v>
      </c>
      <c r="C25" s="189">
        <v>1138833</v>
      </c>
      <c r="D25" s="217" t="s">
        <v>29</v>
      </c>
      <c r="E25" s="189">
        <v>1261088</v>
      </c>
      <c r="F25" s="3"/>
    </row>
    <row r="26" spans="1:11" ht="15.75" x14ac:dyDescent="0.25">
      <c r="A26" s="161"/>
      <c r="B26" s="185"/>
      <c r="C26" s="189">
        <v>1138542</v>
      </c>
      <c r="D26" s="185"/>
      <c r="E26" s="189">
        <v>1261029</v>
      </c>
      <c r="F26" s="3"/>
    </row>
    <row r="27" spans="1:11" ht="15.75" x14ac:dyDescent="0.25">
      <c r="A27" s="161"/>
      <c r="B27" s="185"/>
      <c r="C27" s="189">
        <f>C25-C26</f>
        <v>291</v>
      </c>
      <c r="D27" s="185"/>
      <c r="E27" s="161">
        <f>E25-E26</f>
        <v>59</v>
      </c>
      <c r="F27" s="3"/>
    </row>
    <row r="28" spans="1:11" ht="15.75" x14ac:dyDescent="0.25">
      <c r="A28" s="161"/>
      <c r="B28" s="185"/>
      <c r="C28" s="218">
        <f>C11</f>
        <v>19.59</v>
      </c>
      <c r="D28" s="185"/>
      <c r="E28" s="218">
        <f>C11</f>
        <v>19.59</v>
      </c>
      <c r="F28" s="3"/>
      <c r="I28" s="6">
        <f>C12+E12+C19+E19+C29+E29+C36+E36+C43+E43</f>
        <v>20961.3</v>
      </c>
    </row>
    <row r="29" spans="1:11" ht="15.75" x14ac:dyDescent="0.25">
      <c r="A29" s="161"/>
      <c r="B29" s="185"/>
      <c r="C29" s="216">
        <f>C27*C28</f>
        <v>5700.69</v>
      </c>
      <c r="D29" s="185"/>
      <c r="E29" s="216">
        <f>E27*E28</f>
        <v>1155.81</v>
      </c>
      <c r="F29" s="3"/>
    </row>
    <row r="30" spans="1:11" ht="15.75" x14ac:dyDescent="0.25">
      <c r="A30" s="161"/>
      <c r="B30" s="185"/>
      <c r="C30" s="161"/>
      <c r="D30" s="185"/>
      <c r="E30" s="161"/>
      <c r="F30" s="3"/>
    </row>
    <row r="31" spans="1:11" ht="15.75" x14ac:dyDescent="0.25">
      <c r="A31" s="161"/>
      <c r="B31" s="185"/>
      <c r="C31" s="161"/>
      <c r="D31" s="185"/>
      <c r="E31" s="161"/>
      <c r="F31" s="3"/>
    </row>
    <row r="32" spans="1:11" ht="15.75" x14ac:dyDescent="0.25">
      <c r="A32" s="161"/>
      <c r="B32" s="217" t="s">
        <v>30</v>
      </c>
      <c r="C32" s="189">
        <v>1383181</v>
      </c>
      <c r="D32" s="217" t="s">
        <v>31</v>
      </c>
      <c r="E32" s="189">
        <v>1350107</v>
      </c>
      <c r="F32" s="3"/>
    </row>
    <row r="33" spans="1:8" ht="15.75" x14ac:dyDescent="0.25">
      <c r="A33" s="161"/>
      <c r="B33" s="185"/>
      <c r="C33" s="189">
        <v>1383056</v>
      </c>
      <c r="D33" s="185"/>
      <c r="E33" s="189">
        <v>1350026</v>
      </c>
      <c r="F33" s="3"/>
    </row>
    <row r="34" spans="1:8" ht="15.75" x14ac:dyDescent="0.25">
      <c r="A34" s="161"/>
      <c r="B34" s="185"/>
      <c r="C34" s="161">
        <f>C32-C33</f>
        <v>125</v>
      </c>
      <c r="D34" s="185"/>
      <c r="E34" s="161">
        <f>E32-E33</f>
        <v>81</v>
      </c>
      <c r="F34" s="3"/>
    </row>
    <row r="35" spans="1:8" ht="15.75" x14ac:dyDescent="0.25">
      <c r="A35" s="161"/>
      <c r="B35" s="185"/>
      <c r="C35" s="218">
        <f>C11</f>
        <v>19.59</v>
      </c>
      <c r="D35" s="185"/>
      <c r="E35" s="218">
        <f>C11</f>
        <v>19.59</v>
      </c>
      <c r="F35" s="3"/>
      <c r="G35" t="s">
        <v>159</v>
      </c>
    </row>
    <row r="36" spans="1:8" ht="15.75" x14ac:dyDescent="0.25">
      <c r="A36" s="161"/>
      <c r="B36" s="185"/>
      <c r="C36" s="216">
        <f>C34*C35</f>
        <v>2448.75</v>
      </c>
      <c r="D36" s="185"/>
      <c r="E36" s="189">
        <f>E34*E35</f>
        <v>1586.79</v>
      </c>
      <c r="F36" s="3"/>
    </row>
    <row r="37" spans="1:8" ht="15.75" x14ac:dyDescent="0.25">
      <c r="A37" s="161"/>
      <c r="B37" s="185"/>
      <c r="C37" s="161"/>
      <c r="D37" s="185"/>
      <c r="E37" s="161"/>
      <c r="F37" s="3"/>
    </row>
    <row r="38" spans="1:8" ht="15.75" x14ac:dyDescent="0.25">
      <c r="A38" s="161"/>
      <c r="B38" s="185"/>
      <c r="C38" s="161"/>
      <c r="D38" s="185"/>
      <c r="E38" s="161"/>
      <c r="F38" s="3"/>
    </row>
    <row r="39" spans="1:8" ht="15.75" x14ac:dyDescent="0.25">
      <c r="A39" s="161"/>
      <c r="B39" s="217" t="s">
        <v>32</v>
      </c>
      <c r="C39" s="189">
        <v>699395</v>
      </c>
      <c r="D39" s="217" t="s">
        <v>33</v>
      </c>
      <c r="E39" s="189">
        <v>523865</v>
      </c>
      <c r="F39" s="3"/>
    </row>
    <row r="40" spans="1:8" ht="15.75" x14ac:dyDescent="0.25">
      <c r="A40" s="161"/>
      <c r="B40" s="185"/>
      <c r="C40" s="189">
        <v>699210</v>
      </c>
      <c r="D40" s="185"/>
      <c r="E40" s="189">
        <v>523842</v>
      </c>
      <c r="F40" s="3"/>
      <c r="H40" s="218"/>
    </row>
    <row r="41" spans="1:8" ht="15.75" x14ac:dyDescent="0.25">
      <c r="A41" s="161"/>
      <c r="B41" s="185"/>
      <c r="C41" s="161">
        <f>C39-C40</f>
        <v>185</v>
      </c>
      <c r="D41" s="185"/>
      <c r="E41" s="161">
        <f>E39-E40</f>
        <v>23</v>
      </c>
      <c r="F41" s="3"/>
    </row>
    <row r="42" spans="1:8" ht="15.75" x14ac:dyDescent="0.25">
      <c r="A42" s="161"/>
      <c r="B42" s="185"/>
      <c r="C42" s="218">
        <f>C11</f>
        <v>19.59</v>
      </c>
      <c r="D42" s="185"/>
      <c r="E42" s="218">
        <f>C11</f>
        <v>19.59</v>
      </c>
      <c r="F42" s="3"/>
    </row>
    <row r="43" spans="1:8" ht="15.75" x14ac:dyDescent="0.25">
      <c r="A43" s="161"/>
      <c r="B43" s="185"/>
      <c r="C43" s="216">
        <f>C41*C42</f>
        <v>3624.15</v>
      </c>
      <c r="D43" s="185"/>
      <c r="E43" s="216">
        <f>E41*E42</f>
        <v>450.57</v>
      </c>
      <c r="F43" s="3"/>
    </row>
    <row r="44" spans="1:8" ht="15.75" x14ac:dyDescent="0.25">
      <c r="A44" s="161"/>
      <c r="B44" s="185"/>
      <c r="C44" s="185"/>
      <c r="D44" s="185"/>
      <c r="E44" s="185"/>
      <c r="F44" s="3"/>
    </row>
    <row r="45" spans="1:8" ht="25.5" customHeight="1" x14ac:dyDescent="0.25">
      <c r="A45" s="161"/>
      <c r="B45" s="185"/>
      <c r="C45" s="185" t="s">
        <v>44</v>
      </c>
      <c r="D45" s="185"/>
      <c r="E45" s="381">
        <f>C10+E10+C17+E17+C27+E27+C34+E34+C41+E41</f>
        <v>1070</v>
      </c>
      <c r="F45" s="3"/>
    </row>
    <row r="46" spans="1:8" ht="15.75" x14ac:dyDescent="0.25">
      <c r="A46" s="161"/>
      <c r="B46" s="185"/>
      <c r="C46" s="185"/>
      <c r="D46" s="185"/>
      <c r="E46" s="185"/>
      <c r="F46" s="3"/>
    </row>
    <row r="47" spans="1:8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28"/>
      <c r="F57" s="128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5"/>
    </row>
    <row r="65" spans="2:6" hidden="1" x14ac:dyDescent="0.2">
      <c r="B65" s="27"/>
      <c r="C65" s="4"/>
      <c r="E65" s="5"/>
      <c r="F65" s="55"/>
    </row>
    <row r="66" spans="2:6" hidden="1" x14ac:dyDescent="0.2">
      <c r="B66" s="27"/>
      <c r="C66" s="4"/>
      <c r="E66" s="5"/>
      <c r="F66" s="55"/>
    </row>
    <row r="67" spans="2:6" hidden="1" x14ac:dyDescent="0.2">
      <c r="B67" s="27"/>
      <c r="C67" s="4"/>
      <c r="E67" s="5"/>
      <c r="F67" s="55"/>
    </row>
    <row r="68" spans="2:6" hidden="1" x14ac:dyDescent="0.2">
      <c r="B68" s="27"/>
      <c r="C68" s="4"/>
      <c r="E68" s="5"/>
      <c r="F68" s="55"/>
    </row>
    <row r="69" spans="2:6" hidden="1" x14ac:dyDescent="0.2">
      <c r="B69" s="27"/>
      <c r="C69" s="4"/>
      <c r="E69" s="5"/>
      <c r="F69" s="55"/>
    </row>
    <row r="70" spans="2:6" hidden="1" x14ac:dyDescent="0.2">
      <c r="B70" s="27"/>
      <c r="C70" s="4"/>
      <c r="E70" s="5"/>
      <c r="F70" s="55"/>
    </row>
    <row r="71" spans="2:6" hidden="1" x14ac:dyDescent="0.2">
      <c r="B71" s="27"/>
      <c r="C71" s="4"/>
      <c r="E71" s="5"/>
      <c r="F71" s="55"/>
    </row>
    <row r="72" spans="2:6" hidden="1" x14ac:dyDescent="0.2">
      <c r="B72" s="27"/>
      <c r="C72" s="4"/>
      <c r="E72" s="5"/>
      <c r="F72" s="55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5"/>
    </row>
    <row r="75" spans="2:6" hidden="1" x14ac:dyDescent="0.2">
      <c r="B75" s="27"/>
      <c r="C75" s="4"/>
      <c r="E75" s="5"/>
      <c r="F75" s="55"/>
    </row>
    <row r="76" spans="2:6" hidden="1" x14ac:dyDescent="0.2">
      <c r="B76" s="27"/>
      <c r="C76" s="4"/>
      <c r="E76" s="5"/>
      <c r="F76" s="55"/>
    </row>
    <row r="77" spans="2:6" hidden="1" x14ac:dyDescent="0.2">
      <c r="B77" s="27"/>
      <c r="C77" s="4"/>
      <c r="E77" s="5"/>
      <c r="F77" s="55"/>
    </row>
    <row r="78" spans="2:6" hidden="1" x14ac:dyDescent="0.2">
      <c r="B78" s="27"/>
      <c r="C78" s="4"/>
      <c r="E78" s="5"/>
      <c r="F78" s="55"/>
    </row>
    <row r="79" spans="2:6" hidden="1" x14ac:dyDescent="0.2">
      <c r="B79" s="27"/>
      <c r="C79" s="4"/>
      <c r="E79" s="5"/>
      <c r="F79" s="55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48"/>
    </row>
    <row r="108" spans="2:16" x14ac:dyDescent="0.2">
      <c r="B108" s="27"/>
      <c r="C108" s="14"/>
      <c r="F108" s="69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phoneticPr fontId="7" type="noConversion"/>
  <pageMargins left="0.62992125984251968" right="0.74803149606299213" top="0.23622047244094491" bottom="0.98425196850393704" header="0" footer="0"/>
  <pageSetup paperSize="9" scale="75" orientation="landscape" horizontalDpi="120" verticalDpi="7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4"/>
  <sheetViews>
    <sheetView zoomScale="80" zoomScaleNormal="80" workbookViewId="0">
      <selection activeCell="G25" sqref="G25"/>
    </sheetView>
  </sheetViews>
  <sheetFormatPr baseColWidth="10" defaultColWidth="9.1406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2.28515625" bestFit="1" customWidth="1"/>
    <col min="8" max="8" width="11.42578125" customWidth="1"/>
    <col min="9" max="9" width="13.28515625" customWidth="1"/>
    <col min="10" max="257" width="11.42578125" customWidth="1"/>
  </cols>
  <sheetData>
    <row r="1" spans="2:9" x14ac:dyDescent="0.2">
      <c r="B1" s="34" t="str">
        <f>DIESEL!B1</f>
        <v>TEOTITLAN (5787) VIERNES 01 DE  ENERO  2021</v>
      </c>
      <c r="C1" s="34"/>
      <c r="D1" s="56"/>
      <c r="E1" s="56"/>
    </row>
    <row r="2" spans="2:9" x14ac:dyDescent="0.2">
      <c r="B2" s="14" t="str">
        <f>DIESEL!B2</f>
        <v>TRABAJARON : HUGO,EDUARDO,RICARDO,JONATHAN,EMANUEL,AIDA</v>
      </c>
      <c r="C2" s="14"/>
    </row>
    <row r="3" spans="2:9" x14ac:dyDescent="0.2">
      <c r="B3" s="14" t="str">
        <f>DIESEL!B3</f>
        <v xml:space="preserve">ESTEBAN,PEDRO,MANUEL,FELIPE,JEREMIAS,GUADALUPE,ANTONIO </v>
      </c>
      <c r="C3" s="14"/>
    </row>
    <row r="4" spans="2:9" x14ac:dyDescent="0.2">
      <c r="B4" s="14"/>
      <c r="C4" s="14"/>
    </row>
    <row r="5" spans="2:9" ht="20.25" x14ac:dyDescent="0.3">
      <c r="B5" s="14"/>
      <c r="C5" s="367"/>
    </row>
    <row r="6" spans="2:9" x14ac:dyDescent="0.2">
      <c r="C6" s="14"/>
    </row>
    <row r="7" spans="2:9" ht="15.75" x14ac:dyDescent="0.25">
      <c r="B7" s="217" t="s">
        <v>342</v>
      </c>
      <c r="C7" s="189">
        <v>2507483</v>
      </c>
      <c r="D7" s="217" t="s">
        <v>343</v>
      </c>
      <c r="E7" s="189">
        <v>4299288</v>
      </c>
      <c r="I7" s="89"/>
    </row>
    <row r="8" spans="2:9" ht="15" x14ac:dyDescent="0.2">
      <c r="B8" s="161"/>
      <c r="C8" s="189">
        <v>2507165</v>
      </c>
      <c r="D8" s="161"/>
      <c r="E8" s="189">
        <v>4299066</v>
      </c>
      <c r="I8" s="89"/>
    </row>
    <row r="9" spans="2:9" ht="15" x14ac:dyDescent="0.2">
      <c r="B9" s="161"/>
      <c r="C9" s="161">
        <f>C7-C8</f>
        <v>318</v>
      </c>
      <c r="D9" s="161"/>
      <c r="E9" s="161">
        <f>E7-E8</f>
        <v>222</v>
      </c>
      <c r="F9" s="3"/>
      <c r="I9" s="89"/>
    </row>
    <row r="10" spans="2:9" ht="15" x14ac:dyDescent="0.2">
      <c r="B10" s="161"/>
      <c r="C10" s="215">
        <v>19.09</v>
      </c>
      <c r="D10" s="189"/>
      <c r="E10" s="215">
        <f>C10</f>
        <v>19.09</v>
      </c>
      <c r="I10" s="90"/>
    </row>
    <row r="11" spans="2:9" ht="15" x14ac:dyDescent="0.2">
      <c r="B11" s="161"/>
      <c r="C11" s="188">
        <f>C9*C10</f>
        <v>6070.62</v>
      </c>
      <c r="D11" s="189"/>
      <c r="E11" s="188">
        <f>E9*E10</f>
        <v>4237.9799999999996</v>
      </c>
      <c r="I11" s="88"/>
    </row>
    <row r="12" spans="2:9" ht="15" hidden="1" x14ac:dyDescent="0.2">
      <c r="B12" s="161"/>
      <c r="C12" s="161"/>
      <c r="D12" s="161"/>
      <c r="E12" s="161"/>
    </row>
    <row r="13" spans="2:9" ht="15" hidden="1" x14ac:dyDescent="0.2">
      <c r="B13" s="161"/>
      <c r="C13" s="161"/>
      <c r="D13" s="161"/>
      <c r="E13" s="161"/>
    </row>
    <row r="14" spans="2:9" ht="15" x14ac:dyDescent="0.2">
      <c r="B14" s="161"/>
      <c r="C14" s="161" t="s">
        <v>1</v>
      </c>
      <c r="D14" s="161"/>
      <c r="E14" s="161"/>
    </row>
    <row r="15" spans="2:9" ht="15" x14ac:dyDescent="0.2">
      <c r="B15" s="161"/>
      <c r="C15" s="161"/>
      <c r="D15" s="161"/>
      <c r="E15" s="161"/>
    </row>
    <row r="16" spans="2:9" ht="15.75" x14ac:dyDescent="0.25">
      <c r="B16" s="217" t="s">
        <v>345</v>
      </c>
      <c r="C16" s="189">
        <v>4203750</v>
      </c>
      <c r="D16" s="214" t="s">
        <v>344</v>
      </c>
      <c r="E16" s="189">
        <v>5527163</v>
      </c>
    </row>
    <row r="17" spans="2:12" ht="15" x14ac:dyDescent="0.2">
      <c r="B17" s="161"/>
      <c r="C17" s="189">
        <v>4203523</v>
      </c>
      <c r="D17" s="161"/>
      <c r="E17" s="189">
        <v>5526976</v>
      </c>
    </row>
    <row r="18" spans="2:12" ht="15" x14ac:dyDescent="0.2">
      <c r="B18" s="161"/>
      <c r="C18" s="161">
        <f>C16-C17</f>
        <v>227</v>
      </c>
      <c r="D18" s="161"/>
      <c r="E18" s="161">
        <f>E16-E17</f>
        <v>187</v>
      </c>
      <c r="F18" s="3"/>
    </row>
    <row r="19" spans="2:12" ht="15" x14ac:dyDescent="0.2">
      <c r="B19" s="161"/>
      <c r="C19" s="218">
        <f>C10</f>
        <v>19.09</v>
      </c>
      <c r="D19" s="161"/>
      <c r="E19" s="218">
        <f>C10</f>
        <v>19.09</v>
      </c>
    </row>
    <row r="20" spans="2:12" ht="15" x14ac:dyDescent="0.2">
      <c r="B20" s="161"/>
      <c r="C20" s="216">
        <f>C18*C19</f>
        <v>4333.43</v>
      </c>
      <c r="D20" s="161"/>
      <c r="E20" s="326">
        <f>E18*E19</f>
        <v>3569.83</v>
      </c>
      <c r="L20" s="5"/>
    </row>
    <row r="21" spans="2:12" ht="15.75" x14ac:dyDescent="0.25">
      <c r="B21" s="161"/>
      <c r="C21" s="185"/>
      <c r="D21" s="161"/>
      <c r="E21" s="319"/>
      <c r="H21" s="6"/>
    </row>
    <row r="22" spans="2:12" ht="15.75" x14ac:dyDescent="0.25">
      <c r="B22" s="161"/>
      <c r="C22" s="185"/>
      <c r="D22" s="161"/>
      <c r="E22" s="319"/>
      <c r="H22" s="6"/>
      <c r="I22" s="6">
        <f>C11+E11+C20+E20+C27+E27+C34+E34+C41+E41</f>
        <v>35870.11</v>
      </c>
    </row>
    <row r="23" spans="2:12" ht="15.75" x14ac:dyDescent="0.25">
      <c r="B23" s="217" t="s">
        <v>346</v>
      </c>
      <c r="C23" s="189">
        <v>5025270</v>
      </c>
      <c r="D23" s="217" t="s">
        <v>347</v>
      </c>
      <c r="E23" s="343">
        <v>5455846</v>
      </c>
      <c r="H23" s="6"/>
    </row>
    <row r="24" spans="2:12" ht="15" x14ac:dyDescent="0.2">
      <c r="B24" s="161"/>
      <c r="C24" s="189">
        <v>5025189</v>
      </c>
      <c r="D24" s="161"/>
      <c r="E24" s="343">
        <v>5455846</v>
      </c>
      <c r="H24" s="6"/>
    </row>
    <row r="25" spans="2:12" ht="15" x14ac:dyDescent="0.2">
      <c r="B25" s="161"/>
      <c r="C25" s="161">
        <f>C23-C24</f>
        <v>81</v>
      </c>
      <c r="D25" s="161"/>
      <c r="E25" s="344">
        <f>E23-E24</f>
        <v>0</v>
      </c>
      <c r="F25" s="3"/>
      <c r="H25" s="6"/>
    </row>
    <row r="26" spans="2:12" ht="15" x14ac:dyDescent="0.2">
      <c r="B26" s="161"/>
      <c r="C26" s="218">
        <f>C10</f>
        <v>19.09</v>
      </c>
      <c r="D26" s="161"/>
      <c r="E26" s="345">
        <f>C10</f>
        <v>19.09</v>
      </c>
      <c r="H26" s="6"/>
    </row>
    <row r="27" spans="2:12" ht="15" x14ac:dyDescent="0.2">
      <c r="B27" s="161"/>
      <c r="C27" s="216">
        <f>C25*C26</f>
        <v>1546.29</v>
      </c>
      <c r="D27" s="161"/>
      <c r="E27" s="346">
        <f>E25*E26</f>
        <v>0</v>
      </c>
      <c r="H27" s="6"/>
    </row>
    <row r="28" spans="2:12" ht="15.75" x14ac:dyDescent="0.25">
      <c r="B28" s="161"/>
      <c r="C28" s="185"/>
      <c r="D28" s="161"/>
      <c r="E28" s="319"/>
      <c r="H28" s="6"/>
    </row>
    <row r="29" spans="2:12" ht="15.75" x14ac:dyDescent="0.25">
      <c r="B29" s="161"/>
      <c r="C29" s="185"/>
      <c r="D29" s="161"/>
      <c r="E29" s="319"/>
      <c r="H29" s="6"/>
    </row>
    <row r="30" spans="2:12" ht="15.75" x14ac:dyDescent="0.25">
      <c r="B30" s="217" t="s">
        <v>348</v>
      </c>
      <c r="C30" s="189">
        <v>6138960</v>
      </c>
      <c r="D30" s="217" t="s">
        <v>349</v>
      </c>
      <c r="E30" s="327">
        <v>5860311</v>
      </c>
      <c r="H30" s="6"/>
    </row>
    <row r="31" spans="2:12" ht="15" x14ac:dyDescent="0.2">
      <c r="B31" s="161"/>
      <c r="C31" s="189">
        <v>6138592</v>
      </c>
      <c r="D31" s="161"/>
      <c r="E31" s="327">
        <v>5860090</v>
      </c>
      <c r="H31" s="6"/>
    </row>
    <row r="32" spans="2:12" ht="15" x14ac:dyDescent="0.2">
      <c r="B32" s="161"/>
      <c r="C32" s="161">
        <f>C30-C31</f>
        <v>368</v>
      </c>
      <c r="D32" s="161"/>
      <c r="E32" s="191">
        <f>E30-E31</f>
        <v>221</v>
      </c>
      <c r="F32" s="3"/>
      <c r="H32" s="6"/>
    </row>
    <row r="33" spans="2:8" ht="15" x14ac:dyDescent="0.2">
      <c r="B33" s="161"/>
      <c r="C33" s="218">
        <f>C10</f>
        <v>19.09</v>
      </c>
      <c r="D33" s="161"/>
      <c r="E33" s="215">
        <f>C10</f>
        <v>19.09</v>
      </c>
      <c r="H33" s="6"/>
    </row>
    <row r="34" spans="2:8" ht="15" x14ac:dyDescent="0.2">
      <c r="B34" s="161"/>
      <c r="C34" s="216">
        <f>C32*C33</f>
        <v>7025.12</v>
      </c>
      <c r="D34" s="161"/>
      <c r="E34" s="328">
        <f>E32*E33</f>
        <v>4218.8900000000003</v>
      </c>
      <c r="H34" s="6"/>
    </row>
    <row r="35" spans="2:8" ht="15.75" x14ac:dyDescent="0.25">
      <c r="B35" s="161"/>
      <c r="C35" s="185"/>
      <c r="D35" s="161"/>
      <c r="E35" s="319"/>
      <c r="H35" s="6"/>
    </row>
    <row r="36" spans="2:8" ht="15.75" x14ac:dyDescent="0.25">
      <c r="B36" s="161"/>
      <c r="C36" s="185"/>
      <c r="D36" s="161"/>
      <c r="E36" s="319"/>
      <c r="H36" s="6"/>
    </row>
    <row r="37" spans="2:8" ht="15.75" x14ac:dyDescent="0.25">
      <c r="B37" s="217" t="s">
        <v>351</v>
      </c>
      <c r="C37" s="189">
        <v>3180429</v>
      </c>
      <c r="D37" s="217" t="s">
        <v>350</v>
      </c>
      <c r="E37" s="327">
        <v>2272709</v>
      </c>
      <c r="H37" s="6"/>
    </row>
    <row r="38" spans="2:8" ht="15" x14ac:dyDescent="0.2">
      <c r="B38" s="161"/>
      <c r="C38" s="189">
        <v>3180255</v>
      </c>
      <c r="D38" s="161"/>
      <c r="E38" s="327">
        <v>2272628</v>
      </c>
      <c r="H38" s="6"/>
    </row>
    <row r="39" spans="2:8" ht="15" x14ac:dyDescent="0.2">
      <c r="B39" s="161"/>
      <c r="C39" s="161">
        <f>C37-C38</f>
        <v>174</v>
      </c>
      <c r="D39" s="161"/>
      <c r="E39" s="191">
        <f>E37-E38</f>
        <v>81</v>
      </c>
      <c r="F39" s="3"/>
      <c r="H39" s="6"/>
    </row>
    <row r="40" spans="2:8" ht="15" x14ac:dyDescent="0.2">
      <c r="B40" s="161"/>
      <c r="C40" s="218">
        <f>C10</f>
        <v>19.09</v>
      </c>
      <c r="D40" s="161"/>
      <c r="E40" s="215">
        <f>C10</f>
        <v>19.09</v>
      </c>
      <c r="H40" s="6"/>
    </row>
    <row r="41" spans="2:8" ht="15" x14ac:dyDescent="0.2">
      <c r="B41" s="161"/>
      <c r="C41" s="216">
        <f>C39*C40</f>
        <v>3321.66</v>
      </c>
      <c r="D41" s="161"/>
      <c r="E41" s="328">
        <f>E39*E40</f>
        <v>1546.29</v>
      </c>
      <c r="H41" s="6"/>
    </row>
    <row r="42" spans="2:8" ht="15.75" x14ac:dyDescent="0.25">
      <c r="B42" s="161"/>
      <c r="C42" s="185"/>
      <c r="D42" s="161"/>
      <c r="E42" s="319"/>
      <c r="H42" s="6"/>
    </row>
    <row r="43" spans="2:8" ht="15.75" x14ac:dyDescent="0.25">
      <c r="B43" s="161"/>
      <c r="C43" s="185"/>
      <c r="D43" s="161"/>
      <c r="E43" s="319"/>
      <c r="H43" s="6"/>
    </row>
    <row r="44" spans="2:8" ht="23.25" customHeight="1" x14ac:dyDescent="0.25">
      <c r="B44" s="161"/>
      <c r="C44" s="185" t="s">
        <v>44</v>
      </c>
      <c r="D44" s="161"/>
      <c r="E44" s="380">
        <f>C9+E9+C18+E18+C25+E25+C32+E32+C39+E39</f>
        <v>1879</v>
      </c>
      <c r="H44" s="6"/>
    </row>
    <row r="45" spans="2:8" x14ac:dyDescent="0.2">
      <c r="C45" s="3"/>
      <c r="E45" s="128"/>
      <c r="H45" s="6"/>
    </row>
    <row r="46" spans="2:8" x14ac:dyDescent="0.2">
      <c r="C46" s="3"/>
      <c r="E46" s="128"/>
      <c r="H46" s="6"/>
    </row>
    <row r="47" spans="2:8" x14ac:dyDescent="0.2">
      <c r="C47" s="3"/>
      <c r="E47" s="128"/>
      <c r="H47" s="6"/>
    </row>
    <row r="48" spans="2:8" x14ac:dyDescent="0.2">
      <c r="C48" s="3"/>
      <c r="E48" s="128"/>
      <c r="H48" s="6"/>
    </row>
    <row r="49" spans="2:8" x14ac:dyDescent="0.2">
      <c r="C49" s="14"/>
      <c r="E49" s="128"/>
      <c r="H49" s="6"/>
    </row>
    <row r="50" spans="2:8" x14ac:dyDescent="0.2">
      <c r="C50" s="63"/>
      <c r="E50" s="128"/>
      <c r="H50" s="6"/>
    </row>
    <row r="51" spans="2:8" x14ac:dyDescent="0.2">
      <c r="C51" s="14"/>
      <c r="E51" s="128"/>
      <c r="H51" s="6"/>
    </row>
    <row r="52" spans="2:8" x14ac:dyDescent="0.2">
      <c r="B52" s="22"/>
      <c r="C52" s="3"/>
      <c r="D52" s="128"/>
      <c r="E52" s="128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22"/>
      <c r="C62" s="14"/>
      <c r="D62" s="5"/>
      <c r="E62" s="5"/>
    </row>
    <row r="63" spans="2:8" x14ac:dyDescent="0.2">
      <c r="B63" s="122"/>
      <c r="C63" s="14"/>
      <c r="D63" s="5"/>
      <c r="E63" s="5"/>
    </row>
    <row r="64" spans="2:8" x14ac:dyDescent="0.2">
      <c r="B64" s="122"/>
      <c r="C64" s="14"/>
      <c r="D64" s="5"/>
      <c r="E64" s="5"/>
    </row>
    <row r="65" spans="2:5" x14ac:dyDescent="0.2">
      <c r="B65" s="122"/>
      <c r="C65" s="14"/>
      <c r="D65" s="5"/>
      <c r="E65" s="5"/>
    </row>
    <row r="66" spans="2:5" x14ac:dyDescent="0.2">
      <c r="B66" s="122"/>
      <c r="C66" s="14"/>
      <c r="D66" s="5"/>
      <c r="E66" s="5"/>
    </row>
    <row r="67" spans="2:5" x14ac:dyDescent="0.2">
      <c r="B67" s="122"/>
      <c r="C67" s="14"/>
      <c r="D67" s="5"/>
      <c r="E67" s="5"/>
    </row>
    <row r="68" spans="2:5" x14ac:dyDescent="0.2">
      <c r="B68" s="122"/>
      <c r="C68" s="14"/>
      <c r="D68" s="5"/>
      <c r="E68" s="5"/>
    </row>
    <row r="69" spans="2:5" x14ac:dyDescent="0.2">
      <c r="B69" s="122"/>
      <c r="C69" s="14"/>
      <c r="D69" s="5"/>
      <c r="E69" s="5"/>
    </row>
    <row r="70" spans="2:5" x14ac:dyDescent="0.2">
      <c r="B70" s="122"/>
      <c r="C70" s="14"/>
      <c r="D70" s="5"/>
      <c r="E70" s="5"/>
    </row>
    <row r="71" spans="2:5" x14ac:dyDescent="0.2">
      <c r="B71" s="122"/>
      <c r="C71" s="14"/>
      <c r="D71" s="5"/>
      <c r="E71" s="5"/>
    </row>
    <row r="72" spans="2:5" x14ac:dyDescent="0.2">
      <c r="B72" s="122"/>
      <c r="C72" s="14"/>
      <c r="D72" s="5"/>
      <c r="E72" s="5"/>
    </row>
    <row r="73" spans="2:5" x14ac:dyDescent="0.2">
      <c r="B73" s="122"/>
      <c r="C73" s="14"/>
      <c r="D73" s="5"/>
      <c r="E73" s="5"/>
    </row>
    <row r="74" spans="2:5" x14ac:dyDescent="0.2">
      <c r="B74" s="122"/>
      <c r="C74" s="14"/>
      <c r="D74" s="5"/>
      <c r="E74" s="5"/>
    </row>
    <row r="75" spans="2:5" x14ac:dyDescent="0.2">
      <c r="B75" s="122"/>
      <c r="C75" s="14"/>
      <c r="D75" s="5"/>
      <c r="E75" s="5"/>
    </row>
    <row r="76" spans="2:5" x14ac:dyDescent="0.2">
      <c r="B76" s="122"/>
      <c r="C76" s="14"/>
      <c r="D76" s="5"/>
      <c r="E76" s="5"/>
    </row>
    <row r="77" spans="2:5" x14ac:dyDescent="0.2">
      <c r="B77" s="122"/>
      <c r="C77" s="14"/>
      <c r="D77" s="5"/>
      <c r="E77" s="5"/>
    </row>
    <row r="78" spans="2:5" x14ac:dyDescent="0.2">
      <c r="B78" s="122"/>
      <c r="C78" s="14"/>
      <c r="D78" s="5"/>
      <c r="E78" s="5"/>
    </row>
    <row r="79" spans="2:5" x14ac:dyDescent="0.2">
      <c r="B79" s="122"/>
      <c r="C79" s="14"/>
      <c r="D79" s="5"/>
      <c r="E79" s="5"/>
    </row>
    <row r="80" spans="2:5" x14ac:dyDescent="0.2">
      <c r="B80" s="122"/>
      <c r="C80" s="14"/>
      <c r="D80" s="5"/>
      <c r="E80" s="5"/>
    </row>
    <row r="81" spans="2:5" x14ac:dyDescent="0.2">
      <c r="B81" s="122"/>
      <c r="C81" s="14"/>
      <c r="D81" s="5"/>
      <c r="E81" s="5"/>
    </row>
    <row r="82" spans="2:5" x14ac:dyDescent="0.2">
      <c r="B82" s="122"/>
      <c r="C82" s="14"/>
      <c r="D82" s="5"/>
      <c r="E82" s="5"/>
    </row>
    <row r="83" spans="2:5" x14ac:dyDescent="0.2">
      <c r="B83" s="122"/>
      <c r="C83" s="14"/>
      <c r="D83" s="5"/>
      <c r="E83" s="5"/>
    </row>
    <row r="84" spans="2:5" x14ac:dyDescent="0.2">
      <c r="B84" s="122"/>
      <c r="C84" s="14"/>
      <c r="D84" s="5"/>
      <c r="E84" s="5"/>
    </row>
    <row r="85" spans="2:5" x14ac:dyDescent="0.2">
      <c r="B85" s="122"/>
      <c r="C85" s="14"/>
      <c r="D85" s="5"/>
      <c r="E85" s="5"/>
    </row>
    <row r="86" spans="2:5" x14ac:dyDescent="0.2">
      <c r="B86" s="122"/>
      <c r="C86" s="14"/>
      <c r="D86" s="5"/>
      <c r="E86" s="5"/>
    </row>
    <row r="87" spans="2:5" x14ac:dyDescent="0.2">
      <c r="B87" s="122"/>
      <c r="C87" s="14"/>
      <c r="D87" s="5"/>
      <c r="E87" s="8"/>
    </row>
    <row r="88" spans="2:5" x14ac:dyDescent="0.2">
      <c r="B88" s="122"/>
      <c r="C88" s="14"/>
      <c r="D88" s="5"/>
      <c r="E88" s="8"/>
    </row>
    <row r="89" spans="2:5" x14ac:dyDescent="0.2">
      <c r="B89" s="122"/>
      <c r="C89" s="14"/>
      <c r="E89" s="146"/>
    </row>
    <row r="90" spans="2:5" x14ac:dyDescent="0.2">
      <c r="E90" s="69"/>
    </row>
    <row r="91" spans="2:5" x14ac:dyDescent="0.2">
      <c r="E91" s="7"/>
    </row>
    <row r="92" spans="2:5" x14ac:dyDescent="0.2">
      <c r="E92" s="69"/>
    </row>
    <row r="93" spans="2:5" x14ac:dyDescent="0.2">
      <c r="E93" s="7"/>
    </row>
    <row r="94" spans="2:5" x14ac:dyDescent="0.2">
      <c r="E94" s="7"/>
    </row>
  </sheetData>
  <phoneticPr fontId="7" type="noConversion"/>
  <pageMargins left="0.82677165354330717" right="0.74803149606299213" top="0.11811023622047245" bottom="0.98425196850393704" header="0" footer="0"/>
  <pageSetup paperSize="9" scale="80" orientation="landscape" verticalDpi="7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showRowColHeaders="0" topLeftCell="A54" workbookViewId="0">
      <selection activeCell="A72" sqref="A72:E108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4" t="str">
        <f>DIESEL!B1</f>
        <v>TEOTITLAN (5787) VIERNES 01 DE  ENERO  2021</v>
      </c>
      <c r="C1" s="14"/>
      <c r="D1" s="14"/>
      <c r="E1" s="14"/>
      <c r="F1" s="14"/>
    </row>
    <row r="2" spans="1:7" x14ac:dyDescent="0.2">
      <c r="A2" s="14"/>
      <c r="B2" s="63" t="str">
        <f>DIESEL!B2</f>
        <v>TRABAJARON : HUGO,EDUARDO,RICARDO,JONATHAN,EMANUEL,AIDA</v>
      </c>
      <c r="C2" s="14"/>
      <c r="D2" s="14"/>
      <c r="E2" s="14"/>
      <c r="F2" s="14"/>
    </row>
    <row r="3" spans="1:7" x14ac:dyDescent="0.2">
      <c r="A3" s="14"/>
      <c r="B3" s="14" t="str">
        <f>DIESEL!B3</f>
        <v xml:space="preserve">ESTEBAN,PEDRO,MANUEL,FELIPE,JEREMIAS,GUADALUPE,ANTONIO 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.75" x14ac:dyDescent="0.25">
      <c r="A5" s="340"/>
      <c r="B5" s="368" t="s">
        <v>393</v>
      </c>
      <c r="C5" s="368"/>
      <c r="D5" s="368"/>
      <c r="E5" s="25"/>
      <c r="F5" s="14"/>
    </row>
    <row r="6" spans="1:7" x14ac:dyDescent="0.2">
      <c r="A6" s="340"/>
      <c r="B6" s="341"/>
      <c r="C6" s="341"/>
      <c r="D6" s="341"/>
      <c r="E6" s="25"/>
      <c r="F6" s="14"/>
    </row>
    <row r="7" spans="1:7" x14ac:dyDescent="0.2">
      <c r="A7" s="9" t="s">
        <v>3</v>
      </c>
      <c r="B7" s="321">
        <v>6563599</v>
      </c>
      <c r="C7" s="9" t="s">
        <v>4</v>
      </c>
      <c r="D7" s="321">
        <v>7023973</v>
      </c>
      <c r="E7" s="57"/>
    </row>
    <row r="8" spans="1:7" x14ac:dyDescent="0.2">
      <c r="A8" s="57"/>
      <c r="B8" s="322">
        <v>6563560</v>
      </c>
      <c r="C8" s="9"/>
      <c r="D8" s="322">
        <v>7023676</v>
      </c>
      <c r="E8" s="57"/>
    </row>
    <row r="9" spans="1:7" x14ac:dyDescent="0.2">
      <c r="A9" s="57"/>
      <c r="B9" s="57">
        <f>B7-B8</f>
        <v>39</v>
      </c>
      <c r="C9" s="57"/>
      <c r="D9" s="57">
        <f>D7-D8</f>
        <v>297</v>
      </c>
      <c r="E9" s="57"/>
      <c r="G9" s="6"/>
    </row>
    <row r="10" spans="1:7" x14ac:dyDescent="0.2">
      <c r="A10" s="57"/>
      <c r="B10" s="322">
        <v>19.91</v>
      </c>
      <c r="C10" s="57"/>
      <c r="D10" s="322">
        <f>B10</f>
        <v>19.91</v>
      </c>
      <c r="E10" s="57"/>
      <c r="G10" s="6"/>
    </row>
    <row r="11" spans="1:7" x14ac:dyDescent="0.2">
      <c r="A11" s="57"/>
      <c r="B11" s="324">
        <f>B9*B10</f>
        <v>776.49</v>
      </c>
      <c r="C11" s="57"/>
      <c r="D11" s="324">
        <f>D9*D10</f>
        <v>5913.27</v>
      </c>
      <c r="E11" s="57"/>
      <c r="F11" s="6"/>
    </row>
    <row r="12" spans="1:7" x14ac:dyDescent="0.2">
      <c r="A12" s="57"/>
      <c r="B12" s="323"/>
      <c r="C12" s="57"/>
      <c r="D12" s="324"/>
      <c r="E12" s="57"/>
      <c r="F12" s="6"/>
    </row>
    <row r="13" spans="1:7" x14ac:dyDescent="0.2">
      <c r="A13" s="9" t="s">
        <v>5</v>
      </c>
      <c r="B13" s="321">
        <v>1286296</v>
      </c>
      <c r="C13" s="9" t="s">
        <v>6</v>
      </c>
      <c r="D13" s="321">
        <v>1301498</v>
      </c>
      <c r="E13" s="57"/>
      <c r="F13" s="6"/>
    </row>
    <row r="14" spans="1:7" x14ac:dyDescent="0.2">
      <c r="A14" s="57"/>
      <c r="B14" s="322">
        <v>1286231</v>
      </c>
      <c r="C14" s="9"/>
      <c r="D14" s="322">
        <v>1301448</v>
      </c>
      <c r="E14" s="57"/>
      <c r="F14" s="6"/>
    </row>
    <row r="15" spans="1:7" x14ac:dyDescent="0.2">
      <c r="A15" s="57"/>
      <c r="B15" s="57">
        <f>B13-B14</f>
        <v>65</v>
      </c>
      <c r="C15" s="57"/>
      <c r="D15" s="57">
        <f>D13-D14</f>
        <v>50</v>
      </c>
      <c r="E15" s="57"/>
      <c r="F15" s="6"/>
    </row>
    <row r="16" spans="1:7" x14ac:dyDescent="0.2">
      <c r="A16" s="57"/>
      <c r="B16" s="322">
        <f>B10</f>
        <v>19.91</v>
      </c>
      <c r="C16" s="57"/>
      <c r="D16" s="322">
        <f>B10</f>
        <v>19.91</v>
      </c>
      <c r="E16" s="57"/>
      <c r="F16" s="6"/>
    </row>
    <row r="17" spans="1:8" x14ac:dyDescent="0.2">
      <c r="A17" s="57"/>
      <c r="B17" s="323">
        <f>B15*B16</f>
        <v>1294.1500000000001</v>
      </c>
      <c r="C17" s="57"/>
      <c r="D17" s="323">
        <f>D15*D16</f>
        <v>995.5</v>
      </c>
      <c r="E17" s="57"/>
      <c r="F17" s="6"/>
    </row>
    <row r="18" spans="1:8" x14ac:dyDescent="0.2">
      <c r="A18" s="57"/>
      <c r="B18" s="323"/>
      <c r="C18" s="57"/>
      <c r="D18" s="324"/>
      <c r="E18" s="57"/>
      <c r="F18" s="6"/>
    </row>
    <row r="19" spans="1:8" x14ac:dyDescent="0.2">
      <c r="A19" s="9" t="s">
        <v>7</v>
      </c>
      <c r="B19" s="321">
        <v>1029701</v>
      </c>
      <c r="C19" s="9" t="s">
        <v>8</v>
      </c>
      <c r="D19" s="321">
        <v>977508</v>
      </c>
      <c r="E19" s="57"/>
      <c r="F19" s="6"/>
    </row>
    <row r="20" spans="1:8" x14ac:dyDescent="0.2">
      <c r="A20" s="57"/>
      <c r="B20" s="322">
        <v>1029619</v>
      </c>
      <c r="C20" s="9"/>
      <c r="D20" s="322">
        <v>977332</v>
      </c>
      <c r="E20" s="57"/>
      <c r="F20" s="6"/>
    </row>
    <row r="21" spans="1:8" x14ac:dyDescent="0.2">
      <c r="A21" s="57"/>
      <c r="B21" s="57">
        <f>B19-B20</f>
        <v>82</v>
      </c>
      <c r="C21" s="57"/>
      <c r="D21" s="57">
        <f>D19-D20</f>
        <v>176</v>
      </c>
      <c r="E21" s="57"/>
      <c r="F21" s="6"/>
    </row>
    <row r="22" spans="1:8" x14ac:dyDescent="0.2">
      <c r="A22" s="57"/>
      <c r="B22" s="322">
        <f>B10</f>
        <v>19.91</v>
      </c>
      <c r="C22" s="57"/>
      <c r="D22" s="322">
        <f>B10</f>
        <v>19.91</v>
      </c>
      <c r="E22" s="57"/>
      <c r="F22" s="6"/>
    </row>
    <row r="23" spans="1:8" x14ac:dyDescent="0.2">
      <c r="A23" s="57"/>
      <c r="B23" s="323">
        <f>B21*B22</f>
        <v>1632.6200000000001</v>
      </c>
      <c r="C23" s="57"/>
      <c r="D23" s="323">
        <f>D21*D22</f>
        <v>3504.16</v>
      </c>
      <c r="E23" s="57"/>
      <c r="F23" s="6"/>
    </row>
    <row r="24" spans="1:8" x14ac:dyDescent="0.2">
      <c r="A24" s="57"/>
      <c r="B24" s="323"/>
      <c r="C24" s="57"/>
      <c r="D24" s="324"/>
      <c r="E24" s="57"/>
      <c r="F24" s="6"/>
    </row>
    <row r="25" spans="1:8" x14ac:dyDescent="0.2">
      <c r="A25" s="57"/>
      <c r="B25" s="323"/>
      <c r="C25" s="57"/>
      <c r="D25" s="324"/>
      <c r="E25" s="57"/>
      <c r="F25" s="6"/>
    </row>
    <row r="26" spans="1:8" x14ac:dyDescent="0.2">
      <c r="A26" s="9" t="s">
        <v>9</v>
      </c>
      <c r="B26" s="321">
        <v>813282</v>
      </c>
      <c r="C26" s="9" t="s">
        <v>10</v>
      </c>
      <c r="D26" s="321">
        <v>649131</v>
      </c>
      <c r="E26" s="57"/>
      <c r="F26" s="6"/>
    </row>
    <row r="27" spans="1:8" x14ac:dyDescent="0.2">
      <c r="A27" s="57"/>
      <c r="B27" s="322">
        <v>812983</v>
      </c>
      <c r="C27" s="9"/>
      <c r="D27" s="322">
        <v>649079</v>
      </c>
      <c r="E27" s="57"/>
      <c r="F27" s="6">
        <f>B11+D11+B17+D17+D23+B23+B30+D30</f>
        <v>21104.6</v>
      </c>
    </row>
    <row r="28" spans="1:8" x14ac:dyDescent="0.2">
      <c r="A28" s="57"/>
      <c r="B28" s="57">
        <f>B26-B27</f>
        <v>299</v>
      </c>
      <c r="C28" s="57"/>
      <c r="D28" s="57">
        <f>D26-D27</f>
        <v>52</v>
      </c>
      <c r="E28" s="57"/>
      <c r="F28" s="6"/>
    </row>
    <row r="29" spans="1:8" x14ac:dyDescent="0.2">
      <c r="A29" s="57"/>
      <c r="B29" s="322">
        <f>B10</f>
        <v>19.91</v>
      </c>
      <c r="C29" s="57"/>
      <c r="D29" s="322">
        <f>B10</f>
        <v>19.91</v>
      </c>
      <c r="E29" s="57"/>
      <c r="F29" s="6"/>
    </row>
    <row r="30" spans="1:8" x14ac:dyDescent="0.2">
      <c r="A30" s="57"/>
      <c r="B30" s="323">
        <f>B28*B29</f>
        <v>5953.09</v>
      </c>
      <c r="C30" s="57"/>
      <c r="D30" s="323">
        <f>D28*D29</f>
        <v>1035.32</v>
      </c>
      <c r="E30" s="57"/>
      <c r="F30" s="6"/>
    </row>
    <row r="31" spans="1:8" x14ac:dyDescent="0.2">
      <c r="A31" s="57"/>
      <c r="B31" s="323"/>
      <c r="C31" s="57"/>
      <c r="D31" s="323"/>
      <c r="E31" s="57"/>
      <c r="F31" s="6"/>
    </row>
    <row r="32" spans="1:8" x14ac:dyDescent="0.2">
      <c r="A32" s="33"/>
      <c r="B32" s="31" t="s">
        <v>121</v>
      </c>
      <c r="C32" s="31"/>
      <c r="D32" s="32">
        <f>B9+D9+B15+D15+B21+D21+B28+D28</f>
        <v>1060</v>
      </c>
      <c r="E32" s="57"/>
      <c r="F32" s="225">
        <f>B11+D11+B17+D17+B23+D23+B30+D30</f>
        <v>21104.6</v>
      </c>
      <c r="H32" s="6"/>
    </row>
    <row r="33" spans="1:8" x14ac:dyDescent="0.2">
      <c r="A33" s="228"/>
      <c r="B33" s="228"/>
      <c r="C33" s="228"/>
      <c r="D33" s="228"/>
      <c r="E33" s="57"/>
      <c r="F33" s="365"/>
      <c r="H33" s="6"/>
    </row>
    <row r="34" spans="1:8" x14ac:dyDescent="0.2">
      <c r="A34" s="228"/>
      <c r="B34" s="360" t="str">
        <f>B1</f>
        <v>TEOTITLAN (5787) VIERNES 01 DE  ENERO  2021</v>
      </c>
      <c r="C34" s="364"/>
      <c r="D34" s="364"/>
      <c r="E34" s="363"/>
      <c r="F34" s="366"/>
      <c r="H34" s="6"/>
    </row>
    <row r="35" spans="1:8" x14ac:dyDescent="0.2">
      <c r="A35" s="228"/>
      <c r="B35" s="361" t="str">
        <f>B2</f>
        <v>TRABAJARON : HUGO,EDUARDO,RICARDO,JONATHAN,EMANUEL,AIDA</v>
      </c>
      <c r="C35" s="361"/>
      <c r="D35" s="361"/>
      <c r="E35" s="363"/>
      <c r="F35" s="366"/>
      <c r="H35" s="6"/>
    </row>
    <row r="36" spans="1:8" x14ac:dyDescent="0.2">
      <c r="A36" s="228"/>
      <c r="B36" s="361" t="str">
        <f>B3</f>
        <v xml:space="preserve">ESTEBAN,PEDRO,MANUEL,FELIPE,JEREMIAS,GUADALUPE,ANTONIO </v>
      </c>
      <c r="C36" s="361"/>
      <c r="D36" s="361"/>
      <c r="E36" s="363"/>
      <c r="F36" s="366"/>
      <c r="H36" s="6"/>
    </row>
    <row r="37" spans="1:8" ht="15" x14ac:dyDescent="0.25">
      <c r="A37" s="229"/>
      <c r="B37" s="350" t="s">
        <v>392</v>
      </c>
      <c r="C37" s="229"/>
      <c r="D37" s="229"/>
      <c r="E37" s="57"/>
      <c r="F37" s="365"/>
      <c r="H37" s="6"/>
    </row>
    <row r="38" spans="1:8" x14ac:dyDescent="0.2">
      <c r="A38" s="229"/>
      <c r="B38" s="229"/>
      <c r="C38" s="229"/>
      <c r="D38" s="229"/>
      <c r="E38" s="57"/>
      <c r="F38" s="365"/>
      <c r="H38" s="6"/>
    </row>
    <row r="39" spans="1:8" x14ac:dyDescent="0.2">
      <c r="A39" s="9" t="s">
        <v>24</v>
      </c>
      <c r="B39" s="57">
        <v>2062554</v>
      </c>
      <c r="C39" s="9" t="s">
        <v>25</v>
      </c>
      <c r="D39" s="57">
        <v>2065371</v>
      </c>
      <c r="E39" s="57"/>
      <c r="F39" s="205"/>
    </row>
    <row r="40" spans="1:8" x14ac:dyDescent="0.2">
      <c r="A40" s="57"/>
      <c r="B40" s="322">
        <v>2061821</v>
      </c>
      <c r="C40" s="28"/>
      <c r="D40" s="322">
        <v>2064609</v>
      </c>
      <c r="E40" s="57"/>
      <c r="G40" s="6"/>
    </row>
    <row r="41" spans="1:8" x14ac:dyDescent="0.2">
      <c r="A41" s="57"/>
      <c r="B41" s="57">
        <f>B39-B40</f>
        <v>733</v>
      </c>
      <c r="C41" s="57"/>
      <c r="D41" s="57">
        <f>D39-D40</f>
        <v>762</v>
      </c>
      <c r="E41" s="57"/>
    </row>
    <row r="42" spans="1:8" x14ac:dyDescent="0.2">
      <c r="A42" s="57"/>
      <c r="B42" s="322">
        <v>19.29</v>
      </c>
      <c r="C42" s="57"/>
      <c r="D42" s="322">
        <f>B42</f>
        <v>19.29</v>
      </c>
      <c r="E42" s="57"/>
    </row>
    <row r="43" spans="1:8" x14ac:dyDescent="0.2">
      <c r="A43" s="57"/>
      <c r="B43" s="323">
        <f>B41*B42</f>
        <v>14139.57</v>
      </c>
      <c r="C43" s="57"/>
      <c r="D43" s="324">
        <f>D41*D42</f>
        <v>14698.98</v>
      </c>
      <c r="E43" s="57"/>
    </row>
    <row r="44" spans="1:8" x14ac:dyDescent="0.2">
      <c r="A44" s="57"/>
      <c r="B44" s="57"/>
      <c r="C44" s="57"/>
      <c r="D44" s="57"/>
      <c r="E44" s="57"/>
      <c r="H44" s="6"/>
    </row>
    <row r="45" spans="1:8" x14ac:dyDescent="0.2">
      <c r="A45" s="57"/>
      <c r="B45" s="57"/>
      <c r="C45" s="57"/>
      <c r="D45" s="57"/>
      <c r="E45" s="57"/>
    </row>
    <row r="46" spans="1:8" x14ac:dyDescent="0.2">
      <c r="A46" s="9" t="s">
        <v>26</v>
      </c>
      <c r="B46" s="321">
        <v>2154812</v>
      </c>
      <c r="C46" s="9" t="s">
        <v>27</v>
      </c>
      <c r="D46" s="321">
        <v>2206037</v>
      </c>
      <c r="E46" s="57"/>
    </row>
    <row r="47" spans="1:8" x14ac:dyDescent="0.2">
      <c r="A47" s="57"/>
      <c r="B47" s="322">
        <v>2154517</v>
      </c>
      <c r="C47" s="9"/>
      <c r="D47" s="322">
        <v>2205837</v>
      </c>
      <c r="E47" s="57"/>
      <c r="G47" s="6"/>
    </row>
    <row r="48" spans="1:8" x14ac:dyDescent="0.2">
      <c r="A48" s="57"/>
      <c r="B48" s="57">
        <f>B46-B47</f>
        <v>295</v>
      </c>
      <c r="C48" s="57"/>
      <c r="D48" s="57">
        <f>D46-D47</f>
        <v>200</v>
      </c>
      <c r="E48" s="57"/>
    </row>
    <row r="49" spans="1:9" x14ac:dyDescent="0.2">
      <c r="A49" s="57"/>
      <c r="B49" s="322">
        <f>B42</f>
        <v>19.29</v>
      </c>
      <c r="C49" s="57"/>
      <c r="D49" s="322">
        <f>B42</f>
        <v>19.29</v>
      </c>
      <c r="E49" s="57"/>
      <c r="F49" s="6"/>
      <c r="I49" s="6"/>
    </row>
    <row r="50" spans="1:9" x14ac:dyDescent="0.2">
      <c r="A50" s="57"/>
      <c r="B50" s="323">
        <f>B48*B49</f>
        <v>5690.55</v>
      </c>
      <c r="C50" s="57"/>
      <c r="D50" s="324">
        <f>D48*D49</f>
        <v>3858</v>
      </c>
      <c r="E50" s="57"/>
    </row>
    <row r="51" spans="1:9" x14ac:dyDescent="0.2">
      <c r="A51" s="57"/>
      <c r="B51" s="57"/>
      <c r="C51" s="57"/>
      <c r="D51" s="57"/>
      <c r="E51" s="57"/>
    </row>
    <row r="52" spans="1:9" x14ac:dyDescent="0.2">
      <c r="A52" s="9" t="s">
        <v>28</v>
      </c>
      <c r="B52" s="321">
        <v>1138542</v>
      </c>
      <c r="C52" s="9" t="s">
        <v>29</v>
      </c>
      <c r="D52" s="321">
        <v>1261029</v>
      </c>
      <c r="E52" s="57"/>
    </row>
    <row r="53" spans="1:9" x14ac:dyDescent="0.2">
      <c r="A53" s="57"/>
      <c r="B53" s="322">
        <v>1138309</v>
      </c>
      <c r="C53" s="9"/>
      <c r="D53" s="322">
        <v>1260519</v>
      </c>
      <c r="E53" s="57"/>
    </row>
    <row r="54" spans="1:9" x14ac:dyDescent="0.2">
      <c r="A54" s="57"/>
      <c r="B54" s="57">
        <f>B52-B53</f>
        <v>233</v>
      </c>
      <c r="C54" s="57"/>
      <c r="D54" s="57">
        <f>D52-D53</f>
        <v>510</v>
      </c>
      <c r="E54" s="57"/>
    </row>
    <row r="55" spans="1:9" x14ac:dyDescent="0.2">
      <c r="A55" s="57"/>
      <c r="B55" s="322">
        <f>B42</f>
        <v>19.29</v>
      </c>
      <c r="C55" s="57"/>
      <c r="D55" s="322">
        <f>B42</f>
        <v>19.29</v>
      </c>
      <c r="E55" s="57"/>
    </row>
    <row r="56" spans="1:9" x14ac:dyDescent="0.2">
      <c r="A56" s="57"/>
      <c r="B56" s="323">
        <f>B54*B55</f>
        <v>4494.57</v>
      </c>
      <c r="C56" s="57"/>
      <c r="D56" s="323">
        <f>D54*D55</f>
        <v>9837.9</v>
      </c>
      <c r="E56" s="57"/>
    </row>
    <row r="57" spans="1:9" x14ac:dyDescent="0.2">
      <c r="A57" s="57"/>
      <c r="B57" s="57"/>
      <c r="C57" s="57"/>
      <c r="D57" s="57"/>
      <c r="E57" s="57"/>
    </row>
    <row r="58" spans="1:9" x14ac:dyDescent="0.2">
      <c r="A58" s="9" t="s">
        <v>30</v>
      </c>
      <c r="B58" s="321">
        <v>1383056</v>
      </c>
      <c r="C58" s="9" t="s">
        <v>31</v>
      </c>
      <c r="D58" s="321">
        <v>1350026</v>
      </c>
      <c r="E58" s="57"/>
    </row>
    <row r="59" spans="1:9" x14ac:dyDescent="0.2">
      <c r="A59" s="57"/>
      <c r="B59" s="322">
        <v>1382310</v>
      </c>
      <c r="C59" s="9"/>
      <c r="D59" s="322">
        <v>1349246</v>
      </c>
      <c r="E59" s="57"/>
    </row>
    <row r="60" spans="1:9" x14ac:dyDescent="0.2">
      <c r="A60" s="57"/>
      <c r="B60" s="57">
        <f>B58-B59</f>
        <v>746</v>
      </c>
      <c r="C60" s="57"/>
      <c r="D60" s="57">
        <f>D58-D59</f>
        <v>780</v>
      </c>
      <c r="E60" s="57"/>
    </row>
    <row r="61" spans="1:9" x14ac:dyDescent="0.2">
      <c r="A61" s="57"/>
      <c r="B61" s="322">
        <f>B42</f>
        <v>19.29</v>
      </c>
      <c r="C61" s="57"/>
      <c r="D61" s="322">
        <f>B42</f>
        <v>19.29</v>
      </c>
      <c r="E61" s="57"/>
    </row>
    <row r="62" spans="1:9" x14ac:dyDescent="0.2">
      <c r="A62" s="57"/>
      <c r="B62" s="323">
        <f>B60*B61</f>
        <v>14390.34</v>
      </c>
      <c r="C62" s="57"/>
      <c r="D62" s="323">
        <f>D60*D61</f>
        <v>15046.199999999999</v>
      </c>
      <c r="E62" s="57"/>
    </row>
    <row r="63" spans="1:9" x14ac:dyDescent="0.2">
      <c r="A63" s="57"/>
      <c r="B63" s="57"/>
      <c r="C63" s="57"/>
      <c r="D63" s="57"/>
      <c r="E63" s="57"/>
    </row>
    <row r="64" spans="1:9" x14ac:dyDescent="0.2">
      <c r="A64" s="9" t="s">
        <v>32</v>
      </c>
      <c r="B64" s="321">
        <v>699210</v>
      </c>
      <c r="C64" s="9" t="s">
        <v>33</v>
      </c>
      <c r="D64" s="321">
        <v>523842</v>
      </c>
      <c r="E64" s="57"/>
    </row>
    <row r="65" spans="1:8" x14ac:dyDescent="0.2">
      <c r="A65" s="57"/>
      <c r="B65" s="322">
        <v>698644</v>
      </c>
      <c r="C65" s="9"/>
      <c r="D65" s="322">
        <v>523432</v>
      </c>
      <c r="E65" s="57"/>
    </row>
    <row r="66" spans="1:8" x14ac:dyDescent="0.2">
      <c r="A66" s="57"/>
      <c r="B66" s="321">
        <f>B64-B65</f>
        <v>566</v>
      </c>
      <c r="C66" s="57"/>
      <c r="D66" s="57">
        <f>D64-D65</f>
        <v>410</v>
      </c>
      <c r="E66" s="57"/>
    </row>
    <row r="67" spans="1:8" x14ac:dyDescent="0.2">
      <c r="A67" s="57"/>
      <c r="B67" s="322">
        <f>B42</f>
        <v>19.29</v>
      </c>
      <c r="C67" s="57"/>
      <c r="D67" s="322">
        <f>B42</f>
        <v>19.29</v>
      </c>
      <c r="E67" s="57"/>
    </row>
    <row r="68" spans="1:8" x14ac:dyDescent="0.2">
      <c r="A68" s="57"/>
      <c r="B68" s="323">
        <f>B66*B67</f>
        <v>10918.14</v>
      </c>
      <c r="C68" s="57"/>
      <c r="D68" s="323">
        <f>D66*D67</f>
        <v>7908.9</v>
      </c>
      <c r="E68" s="57"/>
    </row>
    <row r="69" spans="1:8" x14ac:dyDescent="0.2">
      <c r="A69" s="57"/>
      <c r="B69" s="321"/>
      <c r="C69" s="57"/>
      <c r="D69" s="321"/>
      <c r="E69" s="57"/>
    </row>
    <row r="70" spans="1:8" x14ac:dyDescent="0.2">
      <c r="A70" s="219"/>
      <c r="B70" s="219" t="s">
        <v>122</v>
      </c>
      <c r="C70" s="219"/>
      <c r="D70" s="220">
        <f>B41+D41+B48+D48+B54+D54+B60+D60+B66+D66</f>
        <v>5235</v>
      </c>
      <c r="E70" s="57"/>
      <c r="F70" s="225">
        <f>B43+D43+B50+D50+B56+D56+B62+D62+B68+D68</f>
        <v>100983.15</v>
      </c>
    </row>
    <row r="71" spans="1:8" ht="15.75" x14ac:dyDescent="0.25">
      <c r="A71" s="228"/>
      <c r="B71" s="349"/>
      <c r="C71" s="228"/>
      <c r="D71" s="230"/>
      <c r="E71" s="57"/>
      <c r="F71" s="365"/>
    </row>
    <row r="72" spans="1:8" x14ac:dyDescent="0.2">
      <c r="A72" s="228"/>
      <c r="B72" s="360" t="str">
        <f>B1</f>
        <v>TEOTITLAN (5787) VIERNES 01 DE  ENERO  2021</v>
      </c>
      <c r="C72" s="361"/>
      <c r="D72" s="362"/>
      <c r="E72" s="363"/>
      <c r="F72" s="365"/>
    </row>
    <row r="73" spans="1:8" x14ac:dyDescent="0.2">
      <c r="A73" s="228"/>
      <c r="B73" s="361" t="str">
        <f>B2</f>
        <v>TRABAJARON : HUGO,EDUARDO,RICARDO,JONATHAN,EMANUEL,AIDA</v>
      </c>
      <c r="C73" s="361"/>
      <c r="D73" s="362"/>
      <c r="E73" s="363"/>
      <c r="F73" s="365"/>
    </row>
    <row r="74" spans="1:8" x14ac:dyDescent="0.2">
      <c r="A74" s="228"/>
      <c r="B74" s="361" t="str">
        <f>B3</f>
        <v xml:space="preserve">ESTEBAN,PEDRO,MANUEL,FELIPE,JEREMIAS,GUADALUPE,ANTONIO </v>
      </c>
      <c r="C74" s="361"/>
      <c r="D74" s="362"/>
      <c r="E74" s="363"/>
      <c r="F74" s="365"/>
    </row>
    <row r="75" spans="1:8" ht="15.75" x14ac:dyDescent="0.25">
      <c r="A75" s="228"/>
      <c r="B75" s="349" t="s">
        <v>391</v>
      </c>
      <c r="C75" s="228"/>
      <c r="D75" s="230"/>
      <c r="E75" s="57"/>
      <c r="F75" s="365"/>
    </row>
    <row r="76" spans="1:8" x14ac:dyDescent="0.2">
      <c r="A76" s="228"/>
      <c r="B76" s="228"/>
      <c r="C76" s="228"/>
      <c r="D76" s="230"/>
      <c r="E76" s="57"/>
      <c r="F76" s="365"/>
    </row>
    <row r="77" spans="1:8" x14ac:dyDescent="0.2">
      <c r="A77" s="9" t="s">
        <v>342</v>
      </c>
      <c r="B77" s="321">
        <v>2507165</v>
      </c>
      <c r="C77" s="9" t="s">
        <v>343</v>
      </c>
      <c r="D77" s="321">
        <v>4299066</v>
      </c>
      <c r="E77" s="57"/>
      <c r="F77" s="205"/>
    </row>
    <row r="78" spans="1:8" x14ac:dyDescent="0.2">
      <c r="A78" s="57"/>
      <c r="B78" s="321">
        <v>2505512</v>
      </c>
      <c r="C78" s="9"/>
      <c r="D78" s="321">
        <v>4297648</v>
      </c>
      <c r="E78" s="57"/>
    </row>
    <row r="79" spans="1:8" x14ac:dyDescent="0.2">
      <c r="A79" s="57"/>
      <c r="B79" s="57">
        <f>B77-B78</f>
        <v>1653</v>
      </c>
      <c r="C79" s="57"/>
      <c r="D79" s="57">
        <f>D77-D78</f>
        <v>1418</v>
      </c>
      <c r="E79" s="57"/>
      <c r="H79" s="6"/>
    </row>
    <row r="80" spans="1:8" x14ac:dyDescent="0.2">
      <c r="A80" s="57"/>
      <c r="B80" s="322">
        <v>18.79</v>
      </c>
      <c r="C80" s="57"/>
      <c r="D80" s="322">
        <f>B80</f>
        <v>18.79</v>
      </c>
      <c r="E80" s="57"/>
    </row>
    <row r="81" spans="1:9" x14ac:dyDescent="0.2">
      <c r="A81" s="57"/>
      <c r="B81" s="323">
        <f>B79*B80</f>
        <v>31059.87</v>
      </c>
      <c r="C81" s="57"/>
      <c r="D81" s="324">
        <f>D79*D80</f>
        <v>26644.219999999998</v>
      </c>
      <c r="E81" s="57"/>
    </row>
    <row r="82" spans="1:9" x14ac:dyDescent="0.2">
      <c r="A82" s="57"/>
      <c r="B82" s="57"/>
      <c r="C82" s="57"/>
      <c r="D82" s="57"/>
      <c r="E82" s="57"/>
    </row>
    <row r="83" spans="1:9" x14ac:dyDescent="0.2">
      <c r="A83" s="57"/>
      <c r="B83" s="57"/>
      <c r="C83" s="57"/>
      <c r="D83" s="57"/>
      <c r="E83" s="57"/>
    </row>
    <row r="84" spans="1:9" x14ac:dyDescent="0.2">
      <c r="A84" s="9" t="s">
        <v>345</v>
      </c>
      <c r="B84" s="321">
        <v>4203523</v>
      </c>
      <c r="C84" s="9" t="s">
        <v>344</v>
      </c>
      <c r="D84" s="321">
        <v>5526976</v>
      </c>
      <c r="E84" s="57"/>
    </row>
    <row r="85" spans="1:9" x14ac:dyDescent="0.2">
      <c r="A85" s="57"/>
      <c r="B85" s="321">
        <v>4202629</v>
      </c>
      <c r="C85" s="28"/>
      <c r="D85" s="321">
        <v>5526162</v>
      </c>
      <c r="E85" s="57"/>
      <c r="G85" s="6"/>
      <c r="I85" s="30">
        <f>F32+F70+F108</f>
        <v>363614.41</v>
      </c>
    </row>
    <row r="86" spans="1:9" x14ac:dyDescent="0.2">
      <c r="A86" s="57"/>
      <c r="B86" s="57">
        <f>B84-B85</f>
        <v>894</v>
      </c>
      <c r="C86" s="57"/>
      <c r="D86" s="57">
        <f>D84-D85</f>
        <v>814</v>
      </c>
      <c r="E86" s="57"/>
    </row>
    <row r="87" spans="1:9" x14ac:dyDescent="0.2">
      <c r="A87" s="57"/>
      <c r="B87" s="322">
        <f>B80</f>
        <v>18.79</v>
      </c>
      <c r="C87" s="57"/>
      <c r="D87" s="322">
        <f>B80</f>
        <v>18.79</v>
      </c>
      <c r="E87" s="57"/>
    </row>
    <row r="88" spans="1:9" x14ac:dyDescent="0.2">
      <c r="A88" s="57"/>
      <c r="B88" s="323">
        <f>B86*B87</f>
        <v>16798.259999999998</v>
      </c>
      <c r="C88" s="57"/>
      <c r="D88" s="324">
        <f>D86*D87</f>
        <v>15295.06</v>
      </c>
      <c r="E88" s="57"/>
    </row>
    <row r="89" spans="1:9" x14ac:dyDescent="0.2">
      <c r="A89" s="57"/>
      <c r="B89" s="323"/>
      <c r="C89" s="57"/>
      <c r="D89" s="324"/>
      <c r="E89" s="57"/>
    </row>
    <row r="90" spans="1:9" x14ac:dyDescent="0.2">
      <c r="A90" s="9" t="s">
        <v>346</v>
      </c>
      <c r="B90" s="321">
        <v>5025189</v>
      </c>
      <c r="C90" s="9" t="s">
        <v>347</v>
      </c>
      <c r="D90" s="321">
        <v>5455846</v>
      </c>
      <c r="E90" s="57"/>
    </row>
    <row r="91" spans="1:9" x14ac:dyDescent="0.2">
      <c r="A91" s="57"/>
      <c r="B91" s="321">
        <v>5024461</v>
      </c>
      <c r="C91" s="9"/>
      <c r="D91" s="321">
        <v>5454284</v>
      </c>
      <c r="E91" s="57"/>
    </row>
    <row r="92" spans="1:9" x14ac:dyDescent="0.2">
      <c r="A92" s="57"/>
      <c r="B92" s="57">
        <f>B90-B91</f>
        <v>728</v>
      </c>
      <c r="C92" s="57"/>
      <c r="D92" s="57">
        <f>D90-D91</f>
        <v>1562</v>
      </c>
      <c r="E92" s="57"/>
    </row>
    <row r="93" spans="1:9" x14ac:dyDescent="0.2">
      <c r="A93" s="57"/>
      <c r="B93" s="322">
        <f>B80</f>
        <v>18.79</v>
      </c>
      <c r="C93" s="57"/>
      <c r="D93" s="322">
        <f>B80</f>
        <v>18.79</v>
      </c>
      <c r="E93" s="57"/>
    </row>
    <row r="94" spans="1:9" x14ac:dyDescent="0.2">
      <c r="A94" s="57"/>
      <c r="B94" s="323">
        <f>B92*B93</f>
        <v>13679.119999999999</v>
      </c>
      <c r="C94" s="57"/>
      <c r="D94" s="323">
        <f>D92*D93</f>
        <v>29349.98</v>
      </c>
      <c r="E94" s="57"/>
    </row>
    <row r="95" spans="1:9" x14ac:dyDescent="0.2">
      <c r="A95" s="57"/>
      <c r="B95" s="323"/>
      <c r="C95" s="57"/>
      <c r="D95" s="324"/>
      <c r="E95" s="57"/>
    </row>
    <row r="96" spans="1:9" x14ac:dyDescent="0.2">
      <c r="A96" s="9" t="s">
        <v>348</v>
      </c>
      <c r="B96" s="321">
        <v>6138592</v>
      </c>
      <c r="C96" s="9" t="s">
        <v>349</v>
      </c>
      <c r="D96" s="321">
        <v>5860090</v>
      </c>
      <c r="E96" s="57"/>
    </row>
    <row r="97" spans="1:6" x14ac:dyDescent="0.2">
      <c r="A97" s="57"/>
      <c r="B97" s="321">
        <v>6136524</v>
      </c>
      <c r="C97" s="9"/>
      <c r="D97" s="321">
        <v>5857955</v>
      </c>
      <c r="E97" s="57"/>
    </row>
    <row r="98" spans="1:6" x14ac:dyDescent="0.2">
      <c r="A98" s="57"/>
      <c r="B98" s="57">
        <f>B96-B97</f>
        <v>2068</v>
      </c>
      <c r="C98" s="57"/>
      <c r="D98" s="57">
        <f>D96-D97</f>
        <v>2135</v>
      </c>
      <c r="E98" s="57"/>
    </row>
    <row r="99" spans="1:6" x14ac:dyDescent="0.2">
      <c r="A99" s="57"/>
      <c r="B99" s="322">
        <f>B80</f>
        <v>18.79</v>
      </c>
      <c r="C99" s="57"/>
      <c r="D99" s="322">
        <f>B80</f>
        <v>18.79</v>
      </c>
      <c r="E99" s="57"/>
    </row>
    <row r="100" spans="1:6" x14ac:dyDescent="0.2">
      <c r="A100" s="57"/>
      <c r="B100" s="323">
        <f>B98*B99</f>
        <v>38857.72</v>
      </c>
      <c r="C100" s="57"/>
      <c r="D100" s="323">
        <f>D98*D99</f>
        <v>40116.65</v>
      </c>
      <c r="E100" s="57"/>
    </row>
    <row r="101" spans="1:6" x14ac:dyDescent="0.2">
      <c r="A101" s="57"/>
      <c r="B101" s="323"/>
      <c r="C101" s="57"/>
      <c r="D101" s="324"/>
      <c r="E101" s="57"/>
    </row>
    <row r="102" spans="1:6" x14ac:dyDescent="0.2">
      <c r="A102" s="9" t="s">
        <v>351</v>
      </c>
      <c r="B102" s="321">
        <v>3180255</v>
      </c>
      <c r="C102" s="9" t="s">
        <v>350</v>
      </c>
      <c r="D102" s="321">
        <v>2272628</v>
      </c>
      <c r="E102" s="57"/>
    </row>
    <row r="103" spans="1:6" x14ac:dyDescent="0.2">
      <c r="A103" s="57"/>
      <c r="B103" s="321">
        <v>3179389</v>
      </c>
      <c r="C103" s="9"/>
      <c r="D103" s="321">
        <v>2271912</v>
      </c>
      <c r="E103" s="57"/>
    </row>
    <row r="104" spans="1:6" x14ac:dyDescent="0.2">
      <c r="A104" s="57"/>
      <c r="B104" s="57">
        <f>B102-B103</f>
        <v>866</v>
      </c>
      <c r="C104" s="57"/>
      <c r="D104" s="57">
        <f>D102-D103</f>
        <v>716</v>
      </c>
      <c r="E104" s="57"/>
    </row>
    <row r="105" spans="1:6" x14ac:dyDescent="0.2">
      <c r="A105" s="57"/>
      <c r="B105" s="322">
        <f>B80</f>
        <v>18.79</v>
      </c>
      <c r="C105" s="57"/>
      <c r="D105" s="322">
        <f>B80</f>
        <v>18.79</v>
      </c>
      <c r="E105" s="57"/>
    </row>
    <row r="106" spans="1:6" x14ac:dyDescent="0.2">
      <c r="A106" s="57"/>
      <c r="B106" s="323">
        <f>B104*B105</f>
        <v>16272.14</v>
      </c>
      <c r="C106" s="57"/>
      <c r="D106" s="323">
        <f>D104*D105</f>
        <v>13453.64</v>
      </c>
      <c r="E106" s="57"/>
    </row>
    <row r="107" spans="1:6" x14ac:dyDescent="0.2">
      <c r="A107" s="57"/>
      <c r="B107" s="323"/>
      <c r="C107" s="57"/>
      <c r="D107" s="324"/>
      <c r="E107" s="57"/>
    </row>
    <row r="108" spans="1:6" x14ac:dyDescent="0.2">
      <c r="A108" s="33"/>
      <c r="B108" s="31" t="s">
        <v>123</v>
      </c>
      <c r="C108" s="31"/>
      <c r="D108" s="211">
        <f>B79+D79+B86+D86+B92+D92+B98+D98+B104+D104</f>
        <v>12854</v>
      </c>
      <c r="E108" s="57"/>
      <c r="F108" s="225">
        <f>B81+D81+B88+D88+B94+D94+B100+D100+B106+D106</f>
        <v>241526.65999999997</v>
      </c>
    </row>
    <row r="109" spans="1:6" x14ac:dyDescent="0.2">
      <c r="A109" s="57"/>
      <c r="B109" s="57"/>
      <c r="C109" s="57"/>
      <c r="D109" s="57"/>
      <c r="E109" s="57"/>
    </row>
    <row r="110" spans="1:6" x14ac:dyDescent="0.2">
      <c r="A110" s="57"/>
      <c r="B110" s="57"/>
      <c r="C110" s="57"/>
      <c r="D110" s="57"/>
      <c r="E110" s="57"/>
    </row>
  </sheetData>
  <phoneticPr fontId="7" type="noConversion"/>
  <pageMargins left="0.82677165354330717" right="0.74803149606299213" top="0.23622047244094491" bottom="0.62992125984251968" header="0" footer="0"/>
  <pageSetup paperSize="9" orientation="landscape" verticalDpi="7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6" workbookViewId="0">
      <selection activeCell="D24" sqref="D24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4.85546875" bestFit="1" customWidth="1"/>
    <col min="10" max="11" width="12.28515625" bestFit="1" customWidth="1"/>
    <col min="12" max="12" width="14" customWidth="1"/>
    <col min="13" max="256" width="11.42578125" customWidth="1"/>
  </cols>
  <sheetData>
    <row r="1" spans="1:12" x14ac:dyDescent="0.2">
      <c r="A1" s="63"/>
      <c r="B1" s="56" t="str">
        <f>DIESEL!B1</f>
        <v>TEOTITLAN (5787) VIERNES 01 DE  ENERO  2021</v>
      </c>
      <c r="C1" s="63"/>
      <c r="D1" s="63"/>
      <c r="E1" s="63"/>
      <c r="F1" s="63"/>
      <c r="G1" s="63"/>
    </row>
    <row r="2" spans="1:12" x14ac:dyDescent="0.2">
      <c r="A2" s="63"/>
      <c r="B2" s="63" t="str">
        <f>DIESEL!B2</f>
        <v>TRABAJARON : HUGO,EDUARDO,RICARDO,JONATHAN,EMANUEL,AIDA</v>
      </c>
      <c r="C2" s="63"/>
      <c r="D2" s="63"/>
      <c r="E2" s="63"/>
      <c r="F2" s="63"/>
      <c r="G2" s="63"/>
    </row>
    <row r="3" spans="1:12" x14ac:dyDescent="0.2">
      <c r="A3" s="63"/>
      <c r="B3" s="63" t="str">
        <f>DIESEL!B3</f>
        <v xml:space="preserve">ESTEBAN,PEDRO,MANUEL,FELIPE,JEREMIAS,GUADALUPE,ANTONIO </v>
      </c>
      <c r="C3" s="63"/>
      <c r="D3" s="63"/>
      <c r="E3" s="63"/>
      <c r="F3" s="63"/>
      <c r="G3" s="63"/>
    </row>
    <row r="4" spans="1:12" x14ac:dyDescent="0.2">
      <c r="A4" s="63"/>
      <c r="B4" s="63"/>
      <c r="C4" s="63"/>
      <c r="D4" s="63"/>
      <c r="E4" s="63"/>
      <c r="F4" s="63"/>
      <c r="G4" s="63"/>
    </row>
    <row r="5" spans="1:12" x14ac:dyDescent="0.2">
      <c r="A5" s="63"/>
      <c r="B5" s="13"/>
      <c r="C5" s="104"/>
      <c r="D5" s="105"/>
      <c r="E5" s="106"/>
      <c r="F5" s="82"/>
      <c r="G5" s="63"/>
    </row>
    <row r="6" spans="1:12" x14ac:dyDescent="0.2">
      <c r="A6" s="63"/>
      <c r="B6" s="383" t="s">
        <v>373</v>
      </c>
      <c r="C6" s="384"/>
      <c r="D6" s="384"/>
      <c r="E6" s="385">
        <v>395180</v>
      </c>
      <c r="F6" s="386"/>
      <c r="G6" s="63"/>
      <c r="H6">
        <v>353650</v>
      </c>
      <c r="L6" s="3"/>
    </row>
    <row r="7" spans="1:12" x14ac:dyDescent="0.2">
      <c r="A7" s="63"/>
      <c r="B7" s="206"/>
      <c r="C7" s="207"/>
      <c r="D7" s="208"/>
      <c r="E7" s="147"/>
      <c r="F7" s="82"/>
      <c r="G7" s="63"/>
      <c r="L7" s="3"/>
    </row>
    <row r="8" spans="1:12" x14ac:dyDescent="0.2">
      <c r="A8" s="63"/>
      <c r="B8" s="206" t="s">
        <v>433</v>
      </c>
      <c r="C8" s="207"/>
      <c r="D8" s="208"/>
      <c r="E8" s="147">
        <v>1200</v>
      </c>
      <c r="F8" s="82"/>
      <c r="G8" s="63"/>
      <c r="H8">
        <v>99739.04</v>
      </c>
      <c r="L8" s="3"/>
    </row>
    <row r="9" spans="1:12" x14ac:dyDescent="0.2">
      <c r="A9" s="63"/>
      <c r="B9" s="206" t="s">
        <v>434</v>
      </c>
      <c r="C9" s="207"/>
      <c r="D9" s="208"/>
      <c r="E9" s="147">
        <v>939.5</v>
      </c>
      <c r="F9" s="82"/>
      <c r="G9" s="63"/>
      <c r="K9" t="s">
        <v>427</v>
      </c>
      <c r="L9" s="3">
        <v>10631.83</v>
      </c>
    </row>
    <row r="10" spans="1:12" x14ac:dyDescent="0.2">
      <c r="A10" s="63"/>
      <c r="B10" s="206" t="s">
        <v>435</v>
      </c>
      <c r="C10" s="207"/>
      <c r="D10" s="208"/>
      <c r="E10" s="147">
        <v>12809.5</v>
      </c>
      <c r="F10" s="82"/>
      <c r="G10" s="63"/>
      <c r="K10" t="s">
        <v>428</v>
      </c>
      <c r="L10" s="3">
        <v>11689.88</v>
      </c>
    </row>
    <row r="11" spans="1:12" x14ac:dyDescent="0.2">
      <c r="A11" s="63"/>
      <c r="B11" s="206" t="s">
        <v>436</v>
      </c>
      <c r="C11" s="207"/>
      <c r="D11" s="208"/>
      <c r="E11" s="147">
        <v>1409.25</v>
      </c>
      <c r="F11" s="82"/>
      <c r="G11" s="63"/>
      <c r="K11" t="s">
        <v>429</v>
      </c>
      <c r="L11" s="3">
        <v>8795.08</v>
      </c>
    </row>
    <row r="12" spans="1:12" x14ac:dyDescent="0.2">
      <c r="A12" s="63"/>
      <c r="B12" s="206" t="s">
        <v>441</v>
      </c>
      <c r="C12" s="207"/>
      <c r="D12" s="208"/>
      <c r="E12" s="147">
        <v>19211.32</v>
      </c>
      <c r="F12" s="82"/>
      <c r="G12" s="63"/>
      <c r="K12" t="s">
        <v>430</v>
      </c>
      <c r="L12" s="3">
        <v>4521.88</v>
      </c>
    </row>
    <row r="13" spans="1:12" x14ac:dyDescent="0.2">
      <c r="A13" s="63"/>
      <c r="B13" s="206" t="s">
        <v>438</v>
      </c>
      <c r="C13" s="207"/>
      <c r="D13" s="208"/>
      <c r="E13" s="147">
        <v>2196.42</v>
      </c>
      <c r="F13" s="82"/>
      <c r="G13" s="63"/>
      <c r="H13" s="6"/>
      <c r="K13" t="s">
        <v>431</v>
      </c>
      <c r="L13" s="3">
        <v>3007.32</v>
      </c>
    </row>
    <row r="14" spans="1:12" x14ac:dyDescent="0.2">
      <c r="A14" s="63"/>
      <c r="B14" s="206" t="s">
        <v>440</v>
      </c>
      <c r="C14" s="209"/>
      <c r="D14" s="209"/>
      <c r="E14" s="147">
        <v>564</v>
      </c>
      <c r="F14" s="82"/>
      <c r="G14" s="63"/>
      <c r="H14" s="6"/>
      <c r="K14" t="s">
        <v>432</v>
      </c>
      <c r="L14" s="3">
        <v>2392</v>
      </c>
    </row>
    <row r="15" spans="1:12" x14ac:dyDescent="0.2">
      <c r="A15" s="63"/>
      <c r="B15" s="206" t="s">
        <v>437</v>
      </c>
      <c r="C15" s="209"/>
      <c r="D15" s="209"/>
      <c r="E15" s="147">
        <v>1000</v>
      </c>
      <c r="F15" s="82"/>
      <c r="G15" s="63"/>
      <c r="J15" s="2"/>
      <c r="L15">
        <f>SUM(L9:L14)</f>
        <v>41037.99</v>
      </c>
    </row>
    <row r="16" spans="1:12" x14ac:dyDescent="0.2">
      <c r="A16" s="63"/>
      <c r="B16" s="206" t="s">
        <v>439</v>
      </c>
      <c r="C16" s="209"/>
      <c r="D16" s="209"/>
      <c r="E16" s="147">
        <v>845</v>
      </c>
      <c r="F16" s="82"/>
      <c r="G16" s="63"/>
      <c r="J16" s="2"/>
      <c r="L16" s="325">
        <f>L15-I24</f>
        <v>530</v>
      </c>
    </row>
    <row r="17" spans="1:10" x14ac:dyDescent="0.2">
      <c r="A17" s="63"/>
      <c r="B17" s="206" t="s">
        <v>423</v>
      </c>
      <c r="C17" s="209"/>
      <c r="D17" s="209"/>
      <c r="E17" s="147">
        <v>120</v>
      </c>
      <c r="F17" s="82"/>
      <c r="G17" s="63"/>
      <c r="J17" s="2"/>
    </row>
    <row r="18" spans="1:10" x14ac:dyDescent="0.2">
      <c r="A18" s="63"/>
      <c r="B18" s="206" t="s">
        <v>418</v>
      </c>
      <c r="C18" s="209"/>
      <c r="D18" s="209"/>
      <c r="E18" s="147">
        <v>60</v>
      </c>
      <c r="F18" s="82"/>
      <c r="G18" s="63"/>
      <c r="J18" s="2"/>
    </row>
    <row r="19" spans="1:10" x14ac:dyDescent="0.2">
      <c r="A19" s="63"/>
      <c r="B19" s="206" t="s">
        <v>417</v>
      </c>
      <c r="C19" s="209"/>
      <c r="D19" s="209"/>
      <c r="E19" s="147">
        <v>153</v>
      </c>
      <c r="F19" s="82"/>
      <c r="G19" s="63"/>
      <c r="J19" s="2"/>
    </row>
    <row r="20" spans="1:10" x14ac:dyDescent="0.2">
      <c r="A20" s="63"/>
      <c r="B20" s="206"/>
      <c r="C20" s="209"/>
      <c r="D20" s="209"/>
      <c r="E20" s="147"/>
      <c r="F20" s="82"/>
      <c r="G20" s="63"/>
      <c r="J20" s="2"/>
    </row>
    <row r="21" spans="1:10" x14ac:dyDescent="0.2">
      <c r="A21" s="63"/>
      <c r="B21" s="206"/>
      <c r="C21" s="209"/>
      <c r="D21" s="209"/>
      <c r="E21" s="147"/>
      <c r="F21" s="82"/>
      <c r="G21" s="63"/>
      <c r="J21" s="2"/>
    </row>
    <row r="22" spans="1:10" x14ac:dyDescent="0.2">
      <c r="A22" s="63"/>
      <c r="B22" s="206"/>
      <c r="C22" s="207"/>
      <c r="D22" s="210"/>
      <c r="E22" s="147"/>
      <c r="F22" s="82"/>
      <c r="G22" s="63"/>
      <c r="J22" s="2"/>
    </row>
    <row r="23" spans="1:10" x14ac:dyDescent="0.2">
      <c r="A23" s="63"/>
      <c r="B23" s="206"/>
      <c r="C23" s="209"/>
      <c r="D23" s="210"/>
      <c r="E23" s="147"/>
      <c r="F23" s="82"/>
      <c r="G23" s="63"/>
      <c r="J23" s="2"/>
    </row>
    <row r="24" spans="1:10" x14ac:dyDescent="0.2">
      <c r="A24" s="63"/>
      <c r="B24" s="206"/>
      <c r="C24" s="209"/>
      <c r="D24" s="209"/>
      <c r="E24" s="147"/>
      <c r="F24" s="82"/>
      <c r="G24" s="63"/>
      <c r="I24" s="6">
        <f>SUM(E8:E32)+E35+E36+E37</f>
        <v>40507.99</v>
      </c>
      <c r="J24" s="2"/>
    </row>
    <row r="25" spans="1:10" x14ac:dyDescent="0.2">
      <c r="A25" s="63"/>
      <c r="B25" s="206"/>
      <c r="C25" s="209"/>
      <c r="D25" s="209"/>
      <c r="E25" s="147"/>
      <c r="F25" s="82"/>
      <c r="G25" s="63"/>
    </row>
    <row r="26" spans="1:10" x14ac:dyDescent="0.2">
      <c r="A26" s="63"/>
      <c r="B26" s="206"/>
      <c r="C26" s="209"/>
      <c r="D26" s="209"/>
      <c r="E26" s="147"/>
      <c r="F26" s="82"/>
      <c r="G26" s="63"/>
    </row>
    <row r="27" spans="1:10" x14ac:dyDescent="0.2">
      <c r="A27" s="63"/>
      <c r="B27" s="206"/>
      <c r="C27" s="209"/>
      <c r="D27" s="209"/>
      <c r="E27" s="147"/>
      <c r="F27" s="82"/>
      <c r="G27" s="63"/>
    </row>
    <row r="28" spans="1:10" x14ac:dyDescent="0.2">
      <c r="A28" s="63"/>
      <c r="B28" s="206"/>
      <c r="C28" s="207"/>
      <c r="D28" s="210"/>
      <c r="E28" s="147"/>
      <c r="F28" s="82"/>
      <c r="G28" s="63"/>
      <c r="H28" s="6">
        <f>SUM(E13:E32)+E7+E8+E12+E9+E10+E11+E35+E36+E37</f>
        <v>40507.99</v>
      </c>
    </row>
    <row r="29" spans="1:10" x14ac:dyDescent="0.2">
      <c r="A29" s="63"/>
      <c r="B29" s="206"/>
      <c r="C29" s="207"/>
      <c r="D29" s="210"/>
      <c r="E29" s="147"/>
      <c r="F29" s="82"/>
      <c r="G29" s="63"/>
    </row>
    <row r="30" spans="1:10" x14ac:dyDescent="0.2">
      <c r="A30" s="63"/>
      <c r="B30" s="206"/>
      <c r="C30" s="207"/>
      <c r="D30" s="210"/>
      <c r="E30" s="147"/>
      <c r="F30" s="82"/>
      <c r="G30" s="63"/>
    </row>
    <row r="31" spans="1:10" x14ac:dyDescent="0.2">
      <c r="A31" s="63"/>
      <c r="B31" s="206"/>
      <c r="C31" s="207"/>
      <c r="D31" s="210"/>
      <c r="E31" s="147"/>
      <c r="F31" s="82"/>
      <c r="G31" s="63"/>
    </row>
    <row r="32" spans="1:10" x14ac:dyDescent="0.2">
      <c r="A32" s="63"/>
      <c r="B32" s="206"/>
      <c r="C32" s="207"/>
      <c r="D32" s="210"/>
      <c r="E32" s="147"/>
      <c r="F32" s="82"/>
      <c r="G32" s="63"/>
    </row>
    <row r="33" spans="1:10" x14ac:dyDescent="0.2">
      <c r="A33" s="63"/>
      <c r="B33" s="68" t="s">
        <v>59</v>
      </c>
      <c r="C33" s="58"/>
      <c r="D33" s="58"/>
      <c r="E33" s="153">
        <f>SUM(E6:E32)</f>
        <v>435687.99</v>
      </c>
      <c r="F33" s="131"/>
      <c r="G33" s="63"/>
      <c r="H33" s="71"/>
      <c r="I33" s="30"/>
      <c r="J33" s="6"/>
    </row>
    <row r="34" spans="1:10" x14ac:dyDescent="0.2">
      <c r="A34" s="63"/>
      <c r="B34" s="68"/>
      <c r="C34" s="58"/>
      <c r="D34" s="58"/>
      <c r="E34" s="130"/>
      <c r="F34" s="131"/>
      <c r="G34" s="63"/>
      <c r="H34" s="71"/>
      <c r="I34" s="30"/>
      <c r="J34" s="6"/>
    </row>
    <row r="35" spans="1:10" x14ac:dyDescent="0.2">
      <c r="A35" s="63"/>
      <c r="B35" s="68"/>
      <c r="C35" s="58"/>
      <c r="D35" s="58"/>
      <c r="E35" s="130"/>
      <c r="F35" s="131"/>
      <c r="G35" s="63"/>
      <c r="H35" s="71">
        <f>E41</f>
        <v>435687.99</v>
      </c>
      <c r="I35" s="30">
        <f>DIESEL!D120</f>
        <v>435687.71000000014</v>
      </c>
      <c r="J35" s="6"/>
    </row>
    <row r="36" spans="1:10" x14ac:dyDescent="0.2">
      <c r="A36" s="63"/>
      <c r="B36" s="68"/>
      <c r="C36" s="58"/>
      <c r="D36" s="58"/>
      <c r="E36" s="130"/>
      <c r="F36" s="131"/>
      <c r="G36" s="63"/>
      <c r="H36" s="71"/>
      <c r="I36" s="30"/>
      <c r="J36" s="6"/>
    </row>
    <row r="37" spans="1:10" x14ac:dyDescent="0.2">
      <c r="A37" s="63"/>
      <c r="B37" s="68"/>
      <c r="C37" s="58"/>
      <c r="D37" s="58"/>
      <c r="E37" s="130"/>
      <c r="F37" s="131"/>
      <c r="G37" s="63"/>
      <c r="H37" s="71">
        <f>I35-E33-E40-E35-E36</f>
        <v>-0.27999999985331669</v>
      </c>
      <c r="I37" s="30"/>
      <c r="J37" s="6"/>
    </row>
    <row r="38" spans="1:10" x14ac:dyDescent="0.2">
      <c r="A38" s="63"/>
      <c r="B38" s="68"/>
      <c r="C38" s="58"/>
      <c r="D38" s="58"/>
      <c r="E38" s="130"/>
      <c r="F38" s="131"/>
      <c r="G38" s="63"/>
      <c r="H38" s="71"/>
      <c r="I38" s="30"/>
      <c r="J38" s="6"/>
    </row>
    <row r="39" spans="1:10" x14ac:dyDescent="0.2">
      <c r="A39" s="63"/>
      <c r="B39" s="68"/>
      <c r="C39" s="58"/>
      <c r="D39" s="58"/>
      <c r="E39" s="130"/>
      <c r="F39" s="131"/>
      <c r="G39" s="63"/>
      <c r="H39" s="71"/>
      <c r="I39" s="30"/>
      <c r="J39" s="6"/>
    </row>
    <row r="40" spans="1:10" x14ac:dyDescent="0.2">
      <c r="A40" s="63"/>
      <c r="B40" s="67" t="s">
        <v>60</v>
      </c>
      <c r="C40" s="97"/>
      <c r="D40" s="97"/>
      <c r="E40" s="126"/>
      <c r="F40" s="131"/>
      <c r="G40" s="63"/>
      <c r="H40" s="6"/>
      <c r="I40" s="6"/>
      <c r="J40" s="6"/>
    </row>
    <row r="41" spans="1:10" x14ac:dyDescent="0.2">
      <c r="A41" s="63"/>
      <c r="B41" s="132"/>
      <c r="C41" s="25"/>
      <c r="D41" s="25"/>
      <c r="E41" s="100">
        <f>E33+E34+E35+E36+E37+E40</f>
        <v>435687.99</v>
      </c>
      <c r="F41" s="133"/>
      <c r="G41" s="63"/>
      <c r="H41" s="6"/>
      <c r="I41" s="6"/>
    </row>
    <row r="42" spans="1:10" x14ac:dyDescent="0.2">
      <c r="A42" s="63"/>
      <c r="B42" s="65"/>
      <c r="C42" s="64"/>
      <c r="D42" s="64"/>
      <c r="E42" s="64"/>
      <c r="F42" s="66"/>
      <c r="G42" s="84"/>
      <c r="I42" s="6"/>
    </row>
    <row r="43" spans="1:10" x14ac:dyDescent="0.2">
      <c r="A43" s="63"/>
      <c r="B43" s="63"/>
      <c r="C43" s="63"/>
      <c r="D43" s="63"/>
      <c r="E43" s="63"/>
      <c r="F43" s="63"/>
      <c r="G43" s="63"/>
      <c r="I43" s="6"/>
    </row>
    <row r="47" spans="1:10" x14ac:dyDescent="0.2">
      <c r="E47" s="98"/>
      <c r="G47" s="6"/>
    </row>
    <row r="50" spans="2:8" x14ac:dyDescent="0.2">
      <c r="H50" s="6"/>
    </row>
    <row r="52" spans="2:8" x14ac:dyDescent="0.2">
      <c r="G52" s="6"/>
    </row>
    <row r="53" spans="2:8" x14ac:dyDescent="0.2">
      <c r="E53" s="6">
        <f>E33-DIESEL!D120+E40+E34+E35+E36</f>
        <v>0.27999999985331669</v>
      </c>
    </row>
    <row r="60" spans="2:8" x14ac:dyDescent="0.2">
      <c r="B60" s="402"/>
      <c r="C60" s="402"/>
      <c r="D60" s="402"/>
      <c r="E60" s="403"/>
    </row>
    <row r="61" spans="2:8" x14ac:dyDescent="0.2">
      <c r="B61" s="402"/>
      <c r="C61" s="404"/>
      <c r="D61" s="405"/>
      <c r="E61" s="403"/>
    </row>
    <row r="62" spans="2:8" x14ac:dyDescent="0.2">
      <c r="B62" s="402"/>
      <c r="C62" s="402"/>
      <c r="D62" s="402"/>
      <c r="E62" s="403"/>
    </row>
    <row r="63" spans="2:8" x14ac:dyDescent="0.2">
      <c r="B63" s="402"/>
      <c r="C63" s="402"/>
      <c r="D63" s="402"/>
      <c r="E63" s="403"/>
    </row>
    <row r="64" spans="2:8" x14ac:dyDescent="0.2">
      <c r="B64" s="402"/>
      <c r="C64" s="404"/>
      <c r="D64" s="405"/>
      <c r="E64" s="403"/>
    </row>
    <row r="65" spans="2:5" x14ac:dyDescent="0.2">
      <c r="B65" s="402"/>
      <c r="C65" s="402"/>
      <c r="D65" s="405"/>
      <c r="E65" s="403"/>
    </row>
    <row r="66" spans="2:5" x14ac:dyDescent="0.2">
      <c r="B66" s="402"/>
      <c r="C66" s="404"/>
      <c r="D66" s="405"/>
      <c r="E66" s="403"/>
    </row>
    <row r="67" spans="2:5" x14ac:dyDescent="0.2">
      <c r="B67" s="402"/>
      <c r="C67" s="404"/>
      <c r="D67" s="402"/>
      <c r="E67" s="403"/>
    </row>
    <row r="68" spans="2:5" x14ac:dyDescent="0.2">
      <c r="B68" s="402"/>
      <c r="C68" s="402"/>
      <c r="D68" s="402"/>
      <c r="E68" s="403"/>
    </row>
    <row r="69" spans="2:5" x14ac:dyDescent="0.2">
      <c r="B69" s="402"/>
      <c r="C69" s="402"/>
      <c r="D69" s="402"/>
      <c r="E69" s="403"/>
    </row>
    <row r="70" spans="2:5" x14ac:dyDescent="0.2">
      <c r="B70" s="402"/>
      <c r="C70" s="402"/>
      <c r="D70" s="402"/>
      <c r="E70" s="403"/>
    </row>
    <row r="71" spans="2:5" x14ac:dyDescent="0.2">
      <c r="B71" s="402"/>
      <c r="C71" s="402"/>
      <c r="D71" s="402"/>
      <c r="E71" s="403"/>
    </row>
  </sheetData>
  <phoneticPr fontId="7" type="noConversion"/>
  <pageMargins left="0.74803149606299213" right="0.19685039370078741" top="0.31496062992125984" bottom="0.98425196850393704" header="0" footer="0"/>
  <pageSetup orientation="portrait" horizontalDpi="120" verticalDpi="7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opLeftCell="A55" workbookViewId="0">
      <selection activeCell="F91" sqref="F91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9.85546875" customWidth="1"/>
    <col min="8" max="8" width="13" customWidth="1"/>
    <col min="9" max="256" width="11.42578125" customWidth="1"/>
  </cols>
  <sheetData>
    <row r="1" spans="1:13" ht="14.25" x14ac:dyDescent="0.2">
      <c r="A1" s="40"/>
      <c r="B1" s="36" t="str">
        <f>DIESEL!B1</f>
        <v>TEOTITLAN (5787) VIERNES 01 DE  ENERO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84"/>
      <c r="B2" s="63" t="str">
        <f>DIESEL!B2</f>
        <v>TRABAJARON : HUGO,EDUARDO,RICARDO,JONATHAN,EMANUEL,AIDA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56"/>
      <c r="B3" s="64" t="str">
        <f>DIESEL!B3</f>
        <v xml:space="preserve">ESTEBAN,PEDRO,MANUEL,FELIPE,JEREMIAS,GUADALUPE,ANTONIO </v>
      </c>
      <c r="C3" s="160"/>
      <c r="D3" s="160"/>
      <c r="E3" s="160"/>
      <c r="F3" s="135"/>
      <c r="G3" s="135"/>
      <c r="H3" s="135"/>
      <c r="I3" s="135"/>
      <c r="J3" s="7"/>
      <c r="K3" s="7"/>
      <c r="L3" s="7"/>
      <c r="M3" s="7"/>
    </row>
    <row r="4" spans="1:13" ht="15" x14ac:dyDescent="0.25">
      <c r="A4" s="157" t="s">
        <v>97</v>
      </c>
      <c r="B4" s="158" t="s">
        <v>155</v>
      </c>
      <c r="C4" s="318" t="s">
        <v>150</v>
      </c>
      <c r="D4" s="158" t="s">
        <v>156</v>
      </c>
      <c r="E4" s="159" t="s">
        <v>152</v>
      </c>
      <c r="F4" s="158"/>
      <c r="G4" s="158" t="s">
        <v>157</v>
      </c>
      <c r="H4" s="158" t="s">
        <v>154</v>
      </c>
      <c r="I4" s="7"/>
      <c r="J4" s="103"/>
      <c r="K4" s="144"/>
      <c r="L4" s="7"/>
      <c r="M4" s="7"/>
    </row>
    <row r="5" spans="1:13" x14ac:dyDescent="0.2">
      <c r="A5" s="162" t="s">
        <v>165</v>
      </c>
      <c r="B5" s="165"/>
      <c r="C5" s="145">
        <v>109</v>
      </c>
      <c r="D5" s="165">
        <f>B5+C5</f>
        <v>109</v>
      </c>
      <c r="E5" s="164">
        <f>D5-F5</f>
        <v>109</v>
      </c>
      <c r="F5" s="165"/>
      <c r="G5" s="155">
        <v>63</v>
      </c>
      <c r="H5" s="166">
        <f>F5*G5</f>
        <v>0</v>
      </c>
    </row>
    <row r="6" spans="1:13" x14ac:dyDescent="0.2">
      <c r="A6" s="162" t="s">
        <v>166</v>
      </c>
      <c r="B6" s="165"/>
      <c r="C6" s="145">
        <v>113</v>
      </c>
      <c r="D6" s="165">
        <f t="shared" ref="D6:D77" si="0">B6+C6</f>
        <v>113</v>
      </c>
      <c r="E6" s="164">
        <f t="shared" ref="E6:E78" si="1">D6-F6</f>
        <v>113</v>
      </c>
      <c r="F6" s="165"/>
      <c r="G6" s="155">
        <v>63</v>
      </c>
      <c r="H6" s="166">
        <f>F6*G6</f>
        <v>0</v>
      </c>
    </row>
    <row r="7" spans="1:13" x14ac:dyDescent="0.2">
      <c r="A7" s="162" t="s">
        <v>167</v>
      </c>
      <c r="B7" s="165"/>
      <c r="C7" s="145">
        <v>0</v>
      </c>
      <c r="D7" s="165">
        <f t="shared" si="0"/>
        <v>0</v>
      </c>
      <c r="E7" s="164">
        <f t="shared" si="1"/>
        <v>0</v>
      </c>
      <c r="F7" s="165"/>
      <c r="G7" s="155">
        <v>265</v>
      </c>
      <c r="H7" s="166">
        <f>F7*G7</f>
        <v>0</v>
      </c>
    </row>
    <row r="8" spans="1:13" x14ac:dyDescent="0.2">
      <c r="A8" s="162" t="s">
        <v>168</v>
      </c>
      <c r="B8" s="165"/>
      <c r="C8" s="145">
        <v>9</v>
      </c>
      <c r="D8" s="165">
        <f t="shared" si="0"/>
        <v>9</v>
      </c>
      <c r="E8" s="164">
        <f>D8-F8</f>
        <v>9</v>
      </c>
      <c r="F8" s="165"/>
      <c r="G8" s="155">
        <v>305</v>
      </c>
      <c r="H8" s="166">
        <f t="shared" ref="H8:H106" si="2">F8*G8</f>
        <v>0</v>
      </c>
    </row>
    <row r="9" spans="1:13" x14ac:dyDescent="0.2">
      <c r="A9" s="162" t="s">
        <v>169</v>
      </c>
      <c r="B9" s="165"/>
      <c r="C9" s="145">
        <v>2</v>
      </c>
      <c r="D9" s="165">
        <f t="shared" si="0"/>
        <v>2</v>
      </c>
      <c r="E9" s="164">
        <f>D9-F9</f>
        <v>2</v>
      </c>
      <c r="F9" s="165"/>
      <c r="G9" s="155">
        <v>720</v>
      </c>
      <c r="H9" s="166">
        <f t="shared" si="2"/>
        <v>0</v>
      </c>
    </row>
    <row r="10" spans="1:13" x14ac:dyDescent="0.2">
      <c r="A10" s="162" t="s">
        <v>170</v>
      </c>
      <c r="B10" s="165"/>
      <c r="C10" s="145">
        <v>1</v>
      </c>
      <c r="D10" s="165">
        <f t="shared" si="0"/>
        <v>1</v>
      </c>
      <c r="E10" s="164">
        <f t="shared" si="1"/>
        <v>1</v>
      </c>
      <c r="F10" s="165"/>
      <c r="G10" s="155">
        <v>650</v>
      </c>
      <c r="H10" s="166">
        <f t="shared" si="2"/>
        <v>0</v>
      </c>
    </row>
    <row r="11" spans="1:13" ht="51" x14ac:dyDescent="0.2">
      <c r="A11" s="167" t="s">
        <v>171</v>
      </c>
      <c r="B11" s="165"/>
      <c r="C11" s="145">
        <v>159</v>
      </c>
      <c r="D11" s="165">
        <f t="shared" si="0"/>
        <v>159</v>
      </c>
      <c r="E11" s="164">
        <f t="shared" si="1"/>
        <v>159</v>
      </c>
      <c r="F11" s="165"/>
      <c r="G11" s="155">
        <v>65</v>
      </c>
      <c r="H11" s="166">
        <f t="shared" si="2"/>
        <v>0</v>
      </c>
    </row>
    <row r="12" spans="1:13" x14ac:dyDescent="0.2">
      <c r="A12" s="162" t="s">
        <v>172</v>
      </c>
      <c r="B12" s="165"/>
      <c r="C12" s="145">
        <v>23</v>
      </c>
      <c r="D12" s="165">
        <f t="shared" si="0"/>
        <v>23</v>
      </c>
      <c r="E12" s="164">
        <f t="shared" si="1"/>
        <v>23</v>
      </c>
      <c r="F12" s="165"/>
      <c r="G12" s="155">
        <v>72</v>
      </c>
      <c r="H12" s="166">
        <f t="shared" si="2"/>
        <v>0</v>
      </c>
    </row>
    <row r="13" spans="1:13" x14ac:dyDescent="0.2">
      <c r="A13" s="162" t="s">
        <v>173</v>
      </c>
      <c r="B13" s="165"/>
      <c r="C13" s="145">
        <v>115</v>
      </c>
      <c r="D13" s="165">
        <f t="shared" si="0"/>
        <v>115</v>
      </c>
      <c r="E13" s="164">
        <f t="shared" si="1"/>
        <v>115</v>
      </c>
      <c r="F13" s="165"/>
      <c r="G13" s="155">
        <v>23</v>
      </c>
      <c r="H13" s="166">
        <f t="shared" si="2"/>
        <v>0</v>
      </c>
    </row>
    <row r="14" spans="1:13" ht="25.5" x14ac:dyDescent="0.2">
      <c r="A14" s="167" t="s">
        <v>174</v>
      </c>
      <c r="B14" s="165"/>
      <c r="C14" s="145">
        <v>248</v>
      </c>
      <c r="D14" s="165">
        <f t="shared" si="0"/>
        <v>248</v>
      </c>
      <c r="E14" s="164">
        <f t="shared" si="1"/>
        <v>248</v>
      </c>
      <c r="F14" s="165"/>
      <c r="G14" s="155">
        <v>49</v>
      </c>
      <c r="H14" s="166">
        <f t="shared" si="2"/>
        <v>0</v>
      </c>
    </row>
    <row r="15" spans="1:13" x14ac:dyDescent="0.2">
      <c r="A15" s="162" t="s">
        <v>175</v>
      </c>
      <c r="B15" s="165"/>
      <c r="C15" s="145">
        <v>0</v>
      </c>
      <c r="D15" s="165">
        <f t="shared" si="0"/>
        <v>0</v>
      </c>
      <c r="E15" s="164">
        <f t="shared" si="1"/>
        <v>0</v>
      </c>
      <c r="F15" s="165"/>
      <c r="G15" s="155">
        <v>50</v>
      </c>
      <c r="H15" s="166">
        <f t="shared" si="2"/>
        <v>0</v>
      </c>
    </row>
    <row r="16" spans="1:13" x14ac:dyDescent="0.2">
      <c r="A16" s="182" t="s">
        <v>176</v>
      </c>
      <c r="B16" s="183"/>
      <c r="C16" s="145">
        <v>26</v>
      </c>
      <c r="D16" s="165">
        <f t="shared" si="0"/>
        <v>26</v>
      </c>
      <c r="E16" s="164">
        <f t="shared" si="1"/>
        <v>25</v>
      </c>
      <c r="F16" s="165">
        <v>1</v>
      </c>
      <c r="G16" s="155">
        <v>38</v>
      </c>
      <c r="H16" s="166">
        <f t="shared" si="2"/>
        <v>38</v>
      </c>
    </row>
    <row r="17" spans="1:8" x14ac:dyDescent="0.2">
      <c r="A17" s="182" t="s">
        <v>177</v>
      </c>
      <c r="B17" s="183"/>
      <c r="C17" s="145">
        <v>1</v>
      </c>
      <c r="D17" s="165">
        <f t="shared" si="0"/>
        <v>1</v>
      </c>
      <c r="E17" s="164">
        <f t="shared" si="1"/>
        <v>1</v>
      </c>
      <c r="F17" s="165"/>
      <c r="G17" s="155">
        <v>95</v>
      </c>
      <c r="H17" s="166">
        <f t="shared" si="2"/>
        <v>0</v>
      </c>
    </row>
    <row r="18" spans="1:8" x14ac:dyDescent="0.2">
      <c r="A18" s="182" t="s">
        <v>178</v>
      </c>
      <c r="B18" s="183"/>
      <c r="C18" s="145">
        <v>45</v>
      </c>
      <c r="D18" s="165">
        <f t="shared" si="0"/>
        <v>45</v>
      </c>
      <c r="E18" s="164">
        <f t="shared" si="1"/>
        <v>45</v>
      </c>
      <c r="F18" s="165"/>
      <c r="G18" s="155">
        <v>13</v>
      </c>
      <c r="H18" s="166">
        <f t="shared" si="2"/>
        <v>0</v>
      </c>
    </row>
    <row r="19" spans="1:8" x14ac:dyDescent="0.2">
      <c r="A19" s="182" t="s">
        <v>179</v>
      </c>
      <c r="B19" s="183"/>
      <c r="C19" s="145">
        <v>401</v>
      </c>
      <c r="D19" s="165">
        <f t="shared" si="0"/>
        <v>401</v>
      </c>
      <c r="E19" s="164">
        <f t="shared" si="1"/>
        <v>401</v>
      </c>
      <c r="F19" s="165"/>
      <c r="G19" s="155">
        <v>33</v>
      </c>
      <c r="H19" s="166">
        <f t="shared" si="2"/>
        <v>0</v>
      </c>
    </row>
    <row r="20" spans="1:8" x14ac:dyDescent="0.2">
      <c r="A20" s="182" t="s">
        <v>180</v>
      </c>
      <c r="B20" s="183"/>
      <c r="C20" s="145">
        <v>21</v>
      </c>
      <c r="D20" s="165">
        <f t="shared" si="0"/>
        <v>21</v>
      </c>
      <c r="E20" s="164">
        <f t="shared" si="1"/>
        <v>21</v>
      </c>
      <c r="F20" s="165"/>
      <c r="G20" s="155">
        <v>53</v>
      </c>
      <c r="H20" s="166">
        <f t="shared" si="2"/>
        <v>0</v>
      </c>
    </row>
    <row r="21" spans="1:8" x14ac:dyDescent="0.2">
      <c r="A21" s="182" t="s">
        <v>181</v>
      </c>
      <c r="B21" s="183"/>
      <c r="C21" s="145">
        <v>0</v>
      </c>
      <c r="D21" s="165">
        <f t="shared" si="0"/>
        <v>0</v>
      </c>
      <c r="E21" s="164">
        <f t="shared" si="1"/>
        <v>0</v>
      </c>
      <c r="F21" s="165"/>
      <c r="G21" s="155">
        <v>53</v>
      </c>
      <c r="H21" s="166">
        <f t="shared" si="2"/>
        <v>0</v>
      </c>
    </row>
    <row r="22" spans="1:8" x14ac:dyDescent="0.2">
      <c r="A22" s="182" t="s">
        <v>182</v>
      </c>
      <c r="B22" s="183"/>
      <c r="C22" s="145">
        <v>23</v>
      </c>
      <c r="D22" s="165">
        <f t="shared" si="0"/>
        <v>23</v>
      </c>
      <c r="E22" s="164">
        <f t="shared" si="1"/>
        <v>22</v>
      </c>
      <c r="F22" s="165">
        <v>1</v>
      </c>
      <c r="G22" s="155">
        <v>98</v>
      </c>
      <c r="H22" s="166">
        <f t="shared" si="2"/>
        <v>98</v>
      </c>
    </row>
    <row r="23" spans="1:8" ht="38.25" x14ac:dyDescent="0.2">
      <c r="A23" s="167" t="s">
        <v>183</v>
      </c>
      <c r="B23" s="165"/>
      <c r="C23" s="145">
        <v>0</v>
      </c>
      <c r="D23" s="165">
        <f t="shared" si="0"/>
        <v>0</v>
      </c>
      <c r="E23" s="164">
        <f t="shared" si="1"/>
        <v>0</v>
      </c>
      <c r="F23" s="165"/>
      <c r="G23" s="155">
        <v>57</v>
      </c>
      <c r="H23" s="166">
        <f t="shared" si="2"/>
        <v>0</v>
      </c>
    </row>
    <row r="24" spans="1:8" x14ac:dyDescent="0.2">
      <c r="A24" s="162" t="s">
        <v>184</v>
      </c>
      <c r="B24" s="165"/>
      <c r="C24" s="145">
        <v>72</v>
      </c>
      <c r="D24" s="165">
        <f t="shared" si="0"/>
        <v>72</v>
      </c>
      <c r="E24" s="164">
        <f t="shared" si="1"/>
        <v>72</v>
      </c>
      <c r="F24" s="165"/>
      <c r="G24" s="155">
        <v>64</v>
      </c>
      <c r="H24" s="166">
        <f t="shared" si="2"/>
        <v>0</v>
      </c>
    </row>
    <row r="25" spans="1:8" x14ac:dyDescent="0.2">
      <c r="A25" s="182" t="s">
        <v>185</v>
      </c>
      <c r="B25" s="183"/>
      <c r="C25" s="145">
        <v>22</v>
      </c>
      <c r="D25" s="165">
        <f t="shared" si="0"/>
        <v>22</v>
      </c>
      <c r="E25" s="164">
        <f t="shared" si="1"/>
        <v>22</v>
      </c>
      <c r="F25" s="165"/>
      <c r="G25" s="155">
        <v>37</v>
      </c>
      <c r="H25" s="166">
        <f t="shared" si="2"/>
        <v>0</v>
      </c>
    </row>
    <row r="26" spans="1:8" x14ac:dyDescent="0.2">
      <c r="A26" s="182" t="s">
        <v>186</v>
      </c>
      <c r="B26" s="183"/>
      <c r="C26" s="145">
        <v>15</v>
      </c>
      <c r="D26" s="165">
        <f t="shared" si="0"/>
        <v>15</v>
      </c>
      <c r="E26" s="164">
        <f t="shared" si="1"/>
        <v>15</v>
      </c>
      <c r="F26" s="165"/>
      <c r="G26" s="155">
        <v>122</v>
      </c>
      <c r="H26" s="166">
        <f t="shared" si="2"/>
        <v>0</v>
      </c>
    </row>
    <row r="27" spans="1:8" x14ac:dyDescent="0.2">
      <c r="A27" s="182" t="s">
        <v>187</v>
      </c>
      <c r="B27" s="183"/>
      <c r="C27" s="145">
        <v>0</v>
      </c>
      <c r="D27" s="165">
        <f t="shared" si="0"/>
        <v>0</v>
      </c>
      <c r="E27" s="164">
        <f t="shared" si="1"/>
        <v>0</v>
      </c>
      <c r="F27" s="165"/>
      <c r="G27" s="155">
        <v>100</v>
      </c>
      <c r="H27" s="166">
        <f t="shared" si="2"/>
        <v>0</v>
      </c>
    </row>
    <row r="28" spans="1:8" ht="25.5" x14ac:dyDescent="0.2">
      <c r="A28" s="167" t="s">
        <v>188</v>
      </c>
      <c r="B28" s="165"/>
      <c r="C28" s="145">
        <v>186</v>
      </c>
      <c r="D28" s="165">
        <f t="shared" si="0"/>
        <v>186</v>
      </c>
      <c r="E28" s="164">
        <f t="shared" si="1"/>
        <v>186</v>
      </c>
      <c r="F28" s="165"/>
      <c r="G28" s="155">
        <v>105</v>
      </c>
      <c r="H28" s="166">
        <f t="shared" si="2"/>
        <v>0</v>
      </c>
    </row>
    <row r="29" spans="1:8" ht="25.5" x14ac:dyDescent="0.2">
      <c r="A29" s="167" t="s">
        <v>189</v>
      </c>
      <c r="B29" s="165"/>
      <c r="C29" s="145">
        <v>0</v>
      </c>
      <c r="D29" s="165">
        <f t="shared" si="0"/>
        <v>0</v>
      </c>
      <c r="E29" s="164">
        <f t="shared" si="1"/>
        <v>0</v>
      </c>
      <c r="F29" s="165"/>
      <c r="G29" s="155">
        <v>27</v>
      </c>
      <c r="H29" s="166">
        <f t="shared" si="2"/>
        <v>0</v>
      </c>
    </row>
    <row r="30" spans="1:8" x14ac:dyDescent="0.2">
      <c r="A30" s="182" t="s">
        <v>190</v>
      </c>
      <c r="B30" s="183"/>
      <c r="C30" s="145">
        <v>0</v>
      </c>
      <c r="D30" s="165">
        <f t="shared" si="0"/>
        <v>0</v>
      </c>
      <c r="E30" s="164">
        <f t="shared" si="1"/>
        <v>0</v>
      </c>
      <c r="F30" s="165"/>
      <c r="G30" s="155">
        <v>37</v>
      </c>
      <c r="H30" s="166">
        <f t="shared" si="2"/>
        <v>0</v>
      </c>
    </row>
    <row r="31" spans="1:8" ht="25.5" x14ac:dyDescent="0.2">
      <c r="A31" s="167" t="s">
        <v>191</v>
      </c>
      <c r="B31" s="165"/>
      <c r="C31" s="145">
        <v>25</v>
      </c>
      <c r="D31" s="165">
        <f t="shared" si="0"/>
        <v>25</v>
      </c>
      <c r="E31" s="164">
        <f t="shared" si="1"/>
        <v>25</v>
      </c>
      <c r="F31" s="165"/>
      <c r="G31" s="155">
        <v>30</v>
      </c>
      <c r="H31" s="166">
        <f t="shared" si="2"/>
        <v>0</v>
      </c>
    </row>
    <row r="32" spans="1:8" ht="25.5" x14ac:dyDescent="0.2">
      <c r="A32" s="167" t="s">
        <v>192</v>
      </c>
      <c r="B32" s="165"/>
      <c r="C32" s="145">
        <v>113</v>
      </c>
      <c r="D32" s="165">
        <f t="shared" si="0"/>
        <v>113</v>
      </c>
      <c r="E32" s="164">
        <f t="shared" si="1"/>
        <v>113</v>
      </c>
      <c r="F32" s="165"/>
      <c r="G32" s="155">
        <v>42</v>
      </c>
      <c r="H32" s="166">
        <f t="shared" si="2"/>
        <v>0</v>
      </c>
    </row>
    <row r="33" spans="1:11" ht="25.5" x14ac:dyDescent="0.2">
      <c r="A33" s="167" t="s">
        <v>193</v>
      </c>
      <c r="B33" s="165"/>
      <c r="C33" s="145">
        <v>21</v>
      </c>
      <c r="D33" s="165">
        <f t="shared" si="0"/>
        <v>21</v>
      </c>
      <c r="E33" s="164">
        <f t="shared" si="1"/>
        <v>21</v>
      </c>
      <c r="F33" s="165"/>
      <c r="G33" s="155">
        <v>28</v>
      </c>
      <c r="H33" s="166">
        <f t="shared" si="2"/>
        <v>0</v>
      </c>
    </row>
    <row r="34" spans="1:11" ht="38.25" x14ac:dyDescent="0.2">
      <c r="A34" s="167" t="s">
        <v>194</v>
      </c>
      <c r="B34" s="165"/>
      <c r="C34" s="145">
        <v>13</v>
      </c>
      <c r="D34" s="165">
        <f t="shared" si="0"/>
        <v>13</v>
      </c>
      <c r="E34" s="164">
        <f t="shared" si="1"/>
        <v>13</v>
      </c>
      <c r="F34" s="165"/>
      <c r="G34" s="155">
        <v>70</v>
      </c>
      <c r="H34" s="166">
        <f t="shared" si="2"/>
        <v>0</v>
      </c>
    </row>
    <row r="35" spans="1:11" ht="25.5" x14ac:dyDescent="0.2">
      <c r="A35" s="167" t="s">
        <v>195</v>
      </c>
      <c r="B35" s="165"/>
      <c r="C35" s="145">
        <v>0</v>
      </c>
      <c r="D35" s="165">
        <f t="shared" si="0"/>
        <v>0</v>
      </c>
      <c r="E35" s="164">
        <f t="shared" si="1"/>
        <v>0</v>
      </c>
      <c r="F35" s="165"/>
      <c r="G35" s="155">
        <v>26</v>
      </c>
      <c r="H35" s="166">
        <f t="shared" si="2"/>
        <v>0</v>
      </c>
    </row>
    <row r="36" spans="1:11" ht="25.5" x14ac:dyDescent="0.2">
      <c r="A36" s="167" t="s">
        <v>282</v>
      </c>
      <c r="B36" s="165"/>
      <c r="C36" s="145">
        <v>2</v>
      </c>
      <c r="D36" s="165">
        <f t="shared" si="0"/>
        <v>2</v>
      </c>
      <c r="E36" s="164">
        <f t="shared" si="1"/>
        <v>2</v>
      </c>
      <c r="F36" s="165"/>
      <c r="G36" s="155">
        <v>190</v>
      </c>
      <c r="H36" s="166">
        <f t="shared" si="2"/>
        <v>0</v>
      </c>
    </row>
    <row r="37" spans="1:11" ht="25.5" x14ac:dyDescent="0.2">
      <c r="A37" s="167" t="s">
        <v>245</v>
      </c>
      <c r="B37" s="165"/>
      <c r="C37" s="145">
        <v>32</v>
      </c>
      <c r="D37" s="165">
        <f t="shared" si="0"/>
        <v>32</v>
      </c>
      <c r="E37" s="164">
        <f t="shared" si="1"/>
        <v>32</v>
      </c>
      <c r="F37" s="165"/>
      <c r="G37" s="155">
        <v>74</v>
      </c>
      <c r="H37" s="166">
        <f t="shared" si="2"/>
        <v>0</v>
      </c>
    </row>
    <row r="38" spans="1:11" ht="25.5" x14ac:dyDescent="0.2">
      <c r="A38" s="167" t="s">
        <v>196</v>
      </c>
      <c r="B38" s="165"/>
      <c r="C38" s="145">
        <v>39</v>
      </c>
      <c r="D38" s="165">
        <f t="shared" si="0"/>
        <v>39</v>
      </c>
      <c r="E38" s="164">
        <f t="shared" si="1"/>
        <v>39</v>
      </c>
      <c r="F38" s="165"/>
      <c r="G38" s="155">
        <v>43</v>
      </c>
      <c r="H38" s="166">
        <f t="shared" si="2"/>
        <v>0</v>
      </c>
    </row>
    <row r="39" spans="1:11" x14ac:dyDescent="0.2">
      <c r="A39" s="162" t="s">
        <v>197</v>
      </c>
      <c r="B39" s="165"/>
      <c r="C39" s="145">
        <v>10</v>
      </c>
      <c r="D39" s="165">
        <f t="shared" si="0"/>
        <v>10</v>
      </c>
      <c r="E39" s="164">
        <f t="shared" si="1"/>
        <v>10</v>
      </c>
      <c r="F39" s="165"/>
      <c r="G39" s="155">
        <v>53</v>
      </c>
      <c r="H39" s="166">
        <f t="shared" si="2"/>
        <v>0</v>
      </c>
    </row>
    <row r="40" spans="1:11" ht="25.5" x14ac:dyDescent="0.2">
      <c r="A40" s="167" t="s">
        <v>198</v>
      </c>
      <c r="B40" s="165"/>
      <c r="C40" s="145">
        <v>1</v>
      </c>
      <c r="D40" s="165">
        <f t="shared" si="0"/>
        <v>1</v>
      </c>
      <c r="E40" s="164">
        <f t="shared" si="1"/>
        <v>1</v>
      </c>
      <c r="F40" s="165"/>
      <c r="G40" s="155">
        <v>38</v>
      </c>
      <c r="H40" s="166">
        <f t="shared" si="2"/>
        <v>0</v>
      </c>
    </row>
    <row r="41" spans="1:11" ht="25.5" x14ac:dyDescent="0.2">
      <c r="A41" s="167" t="s">
        <v>199</v>
      </c>
      <c r="B41" s="165"/>
      <c r="C41" s="145">
        <v>2</v>
      </c>
      <c r="D41" s="165">
        <f t="shared" si="0"/>
        <v>2</v>
      </c>
      <c r="E41" s="164">
        <f t="shared" si="1"/>
        <v>2</v>
      </c>
      <c r="F41" s="165"/>
      <c r="G41" s="155">
        <v>32</v>
      </c>
      <c r="H41" s="166">
        <f t="shared" si="2"/>
        <v>0</v>
      </c>
    </row>
    <row r="42" spans="1:11" x14ac:dyDescent="0.2">
      <c r="A42" s="182" t="s">
        <v>200</v>
      </c>
      <c r="B42" s="183"/>
      <c r="C42" s="145">
        <v>25</v>
      </c>
      <c r="D42" s="165">
        <f t="shared" si="0"/>
        <v>25</v>
      </c>
      <c r="E42" s="164">
        <f t="shared" si="1"/>
        <v>25</v>
      </c>
      <c r="F42" s="165"/>
      <c r="G42" s="155">
        <v>285</v>
      </c>
      <c r="H42" s="166">
        <f t="shared" si="2"/>
        <v>0</v>
      </c>
    </row>
    <row r="43" spans="1:11" x14ac:dyDescent="0.2">
      <c r="A43" s="182" t="s">
        <v>201</v>
      </c>
      <c r="B43" s="183"/>
      <c r="C43" s="145">
        <v>30</v>
      </c>
      <c r="D43" s="165">
        <f t="shared" si="0"/>
        <v>30</v>
      </c>
      <c r="E43" s="164">
        <f t="shared" si="1"/>
        <v>30</v>
      </c>
      <c r="F43" s="165"/>
      <c r="G43" s="155">
        <v>290</v>
      </c>
      <c r="H43" s="166">
        <f t="shared" si="2"/>
        <v>0</v>
      </c>
    </row>
    <row r="44" spans="1:11" x14ac:dyDescent="0.2">
      <c r="A44" s="167" t="s">
        <v>338</v>
      </c>
      <c r="B44" s="165"/>
      <c r="C44" s="145">
        <v>43</v>
      </c>
      <c r="D44" s="165">
        <f t="shared" si="0"/>
        <v>43</v>
      </c>
      <c r="E44" s="164">
        <f t="shared" si="1"/>
        <v>43</v>
      </c>
      <c r="F44" s="165"/>
      <c r="G44" s="155">
        <v>59</v>
      </c>
      <c r="H44" s="166">
        <f t="shared" si="2"/>
        <v>0</v>
      </c>
    </row>
    <row r="45" spans="1:11" ht="25.5" x14ac:dyDescent="0.2">
      <c r="A45" s="167" t="s">
        <v>339</v>
      </c>
      <c r="B45" s="165"/>
      <c r="C45" s="145">
        <v>38</v>
      </c>
      <c r="D45" s="165">
        <f t="shared" si="0"/>
        <v>38</v>
      </c>
      <c r="E45" s="164">
        <f t="shared" si="1"/>
        <v>38</v>
      </c>
      <c r="F45" s="165"/>
      <c r="G45" s="155"/>
      <c r="H45" s="166">
        <f t="shared" si="2"/>
        <v>0</v>
      </c>
    </row>
    <row r="46" spans="1:11" ht="25.5" x14ac:dyDescent="0.2">
      <c r="A46" s="167" t="s">
        <v>202</v>
      </c>
      <c r="B46" s="165"/>
      <c r="C46" s="145">
        <v>20</v>
      </c>
      <c r="D46" s="165">
        <f t="shared" si="0"/>
        <v>20</v>
      </c>
      <c r="E46" s="164">
        <f t="shared" si="1"/>
        <v>20</v>
      </c>
      <c r="F46" s="165"/>
      <c r="G46" s="155">
        <v>58</v>
      </c>
      <c r="H46" s="166">
        <f t="shared" si="2"/>
        <v>0</v>
      </c>
    </row>
    <row r="47" spans="1:11" ht="13.5" thickBot="1" x14ac:dyDescent="0.25">
      <c r="A47" s="182" t="s">
        <v>203</v>
      </c>
      <c r="B47" s="183"/>
      <c r="C47" s="145">
        <v>369</v>
      </c>
      <c r="D47" s="165">
        <f t="shared" si="0"/>
        <v>369</v>
      </c>
      <c r="E47" s="164">
        <f t="shared" si="1"/>
        <v>361</v>
      </c>
      <c r="F47" s="165">
        <v>8</v>
      </c>
      <c r="G47" s="155">
        <v>68</v>
      </c>
      <c r="H47" s="166">
        <f t="shared" si="2"/>
        <v>544</v>
      </c>
      <c r="J47" s="221"/>
    </row>
    <row r="48" spans="1:11" ht="13.5" thickTop="1" x14ac:dyDescent="0.2">
      <c r="A48" s="182" t="s">
        <v>204</v>
      </c>
      <c r="B48" s="183"/>
      <c r="C48" s="164">
        <v>179</v>
      </c>
      <c r="D48" s="165">
        <f t="shared" si="0"/>
        <v>179</v>
      </c>
      <c r="E48" s="164">
        <f t="shared" si="1"/>
        <v>179</v>
      </c>
      <c r="F48" s="165"/>
      <c r="G48" s="155">
        <v>50</v>
      </c>
      <c r="H48" s="166">
        <f t="shared" si="2"/>
        <v>0</v>
      </c>
      <c r="J48" s="7"/>
      <c r="K48" s="7"/>
    </row>
    <row r="49" spans="1:11" x14ac:dyDescent="0.2">
      <c r="A49" s="162" t="s">
        <v>283</v>
      </c>
      <c r="B49" s="183"/>
      <c r="C49" s="164">
        <v>19</v>
      </c>
      <c r="D49" s="165">
        <f t="shared" si="0"/>
        <v>19</v>
      </c>
      <c r="E49" s="164">
        <f t="shared" si="1"/>
        <v>19</v>
      </c>
      <c r="F49" s="165"/>
      <c r="G49" s="155">
        <v>80</v>
      </c>
      <c r="H49" s="166">
        <f t="shared" si="2"/>
        <v>0</v>
      </c>
      <c r="J49" s="7"/>
      <c r="K49" s="7"/>
    </row>
    <row r="50" spans="1:11" x14ac:dyDescent="0.2">
      <c r="A50" s="162" t="s">
        <v>205</v>
      </c>
      <c r="B50" s="165"/>
      <c r="C50" s="164">
        <v>13</v>
      </c>
      <c r="D50" s="165">
        <f t="shared" si="0"/>
        <v>13</v>
      </c>
      <c r="E50" s="164">
        <f t="shared" si="1"/>
        <v>13</v>
      </c>
      <c r="F50" s="165"/>
      <c r="G50" s="155">
        <v>29</v>
      </c>
      <c r="H50" s="166">
        <f t="shared" si="2"/>
        <v>0</v>
      </c>
      <c r="J50" s="7"/>
    </row>
    <row r="51" spans="1:11" x14ac:dyDescent="0.2">
      <c r="A51" s="162" t="s">
        <v>206</v>
      </c>
      <c r="B51" s="165"/>
      <c r="C51" s="164">
        <v>119</v>
      </c>
      <c r="D51" s="165">
        <f t="shared" si="0"/>
        <v>119</v>
      </c>
      <c r="E51" s="164">
        <f t="shared" si="1"/>
        <v>113</v>
      </c>
      <c r="F51" s="165">
        <v>6</v>
      </c>
      <c r="G51" s="155">
        <v>76</v>
      </c>
      <c r="H51" s="166">
        <f t="shared" si="2"/>
        <v>456</v>
      </c>
      <c r="J51" s="7"/>
    </row>
    <row r="52" spans="1:11" x14ac:dyDescent="0.2">
      <c r="A52" s="162" t="s">
        <v>356</v>
      </c>
      <c r="B52" s="171"/>
      <c r="C52" s="169">
        <v>213</v>
      </c>
      <c r="D52" s="171">
        <f t="shared" si="0"/>
        <v>213</v>
      </c>
      <c r="E52" s="169">
        <f t="shared" si="1"/>
        <v>213</v>
      </c>
      <c r="F52" s="285"/>
      <c r="G52" s="260">
        <v>65</v>
      </c>
      <c r="H52" s="172">
        <f t="shared" si="2"/>
        <v>0</v>
      </c>
      <c r="J52" s="7"/>
    </row>
    <row r="53" spans="1:11" ht="13.5" customHeight="1" x14ac:dyDescent="0.2">
      <c r="A53" s="264" t="s">
        <v>271</v>
      </c>
      <c r="B53" s="171"/>
      <c r="C53" s="169"/>
      <c r="D53" s="171"/>
      <c r="E53" s="169"/>
      <c r="F53" s="285"/>
      <c r="G53" s="260"/>
      <c r="H53" s="172"/>
      <c r="J53" s="7"/>
    </row>
    <row r="54" spans="1:11" x14ac:dyDescent="0.2">
      <c r="A54" s="269" t="s">
        <v>272</v>
      </c>
      <c r="B54" s="178"/>
      <c r="C54" s="261">
        <v>32</v>
      </c>
      <c r="D54" s="178">
        <f t="shared" si="0"/>
        <v>32</v>
      </c>
      <c r="E54" s="261">
        <f t="shared" si="1"/>
        <v>32</v>
      </c>
      <c r="F54" s="284"/>
      <c r="G54" s="262">
        <v>260</v>
      </c>
      <c r="H54" s="263">
        <f t="shared" si="2"/>
        <v>0</v>
      </c>
    </row>
    <row r="55" spans="1:11" x14ac:dyDescent="0.2">
      <c r="A55" s="270" t="s">
        <v>273</v>
      </c>
      <c r="B55" s="265"/>
      <c r="C55" s="266"/>
      <c r="D55" s="265"/>
      <c r="E55" s="266"/>
      <c r="F55" s="265"/>
      <c r="G55" s="267"/>
      <c r="H55" s="268"/>
    </row>
    <row r="56" spans="1:11" x14ac:dyDescent="0.2">
      <c r="A56" s="271" t="s">
        <v>274</v>
      </c>
      <c r="B56" s="178"/>
      <c r="C56" s="261">
        <v>14</v>
      </c>
      <c r="D56" s="178">
        <f>B56+C56</f>
        <v>14</v>
      </c>
      <c r="E56" s="261">
        <f>D56-F56</f>
        <v>14</v>
      </c>
      <c r="F56" s="178"/>
      <c r="G56" s="262">
        <v>330</v>
      </c>
      <c r="H56" s="263">
        <f t="shared" si="2"/>
        <v>0</v>
      </c>
    </row>
    <row r="57" spans="1:11" ht="33.75" x14ac:dyDescent="0.2">
      <c r="A57" s="272" t="s">
        <v>275</v>
      </c>
      <c r="B57" s="165"/>
      <c r="C57" s="164">
        <v>6</v>
      </c>
      <c r="D57" s="165">
        <f t="shared" si="0"/>
        <v>6</v>
      </c>
      <c r="E57" s="164">
        <f t="shared" si="1"/>
        <v>6</v>
      </c>
      <c r="F57" s="165"/>
      <c r="G57" s="155">
        <v>300</v>
      </c>
      <c r="H57" s="166">
        <f t="shared" si="2"/>
        <v>0</v>
      </c>
    </row>
    <row r="58" spans="1:11" ht="39.75" customHeight="1" x14ac:dyDescent="0.2">
      <c r="A58" s="273" t="s">
        <v>276</v>
      </c>
      <c r="B58" s="165"/>
      <c r="C58" s="164">
        <v>32</v>
      </c>
      <c r="D58" s="274">
        <f t="shared" si="0"/>
        <v>32</v>
      </c>
      <c r="E58" s="164">
        <f t="shared" si="1"/>
        <v>32</v>
      </c>
      <c r="F58" s="165"/>
      <c r="G58" s="155">
        <v>330</v>
      </c>
      <c r="H58" s="166">
        <f t="shared" si="2"/>
        <v>0</v>
      </c>
    </row>
    <row r="59" spans="1:11" ht="38.25" x14ac:dyDescent="0.2">
      <c r="A59" s="167" t="s">
        <v>277</v>
      </c>
      <c r="B59" s="165"/>
      <c r="C59" s="164">
        <v>11</v>
      </c>
      <c r="D59" s="165">
        <f t="shared" si="0"/>
        <v>11</v>
      </c>
      <c r="E59" s="164">
        <f t="shared" si="1"/>
        <v>11</v>
      </c>
      <c r="F59" s="165"/>
      <c r="G59" s="155">
        <v>375</v>
      </c>
      <c r="H59" s="166">
        <f t="shared" si="2"/>
        <v>0</v>
      </c>
    </row>
    <row r="60" spans="1:11" ht="25.5" x14ac:dyDescent="0.2">
      <c r="A60" s="167" t="s">
        <v>280</v>
      </c>
      <c r="B60" s="165"/>
      <c r="C60" s="164">
        <v>7</v>
      </c>
      <c r="D60" s="165">
        <f t="shared" si="0"/>
        <v>7</v>
      </c>
      <c r="E60" s="164">
        <f t="shared" si="1"/>
        <v>7</v>
      </c>
      <c r="F60" s="165"/>
      <c r="G60" s="155">
        <v>1250</v>
      </c>
      <c r="H60" s="166">
        <f t="shared" si="2"/>
        <v>0</v>
      </c>
    </row>
    <row r="61" spans="1:11" ht="25.5" x14ac:dyDescent="0.2">
      <c r="A61" s="167" t="s">
        <v>278</v>
      </c>
      <c r="B61" s="165"/>
      <c r="C61" s="164">
        <v>13</v>
      </c>
      <c r="D61" s="165">
        <f t="shared" si="0"/>
        <v>13</v>
      </c>
      <c r="E61" s="164">
        <f t="shared" si="1"/>
        <v>13</v>
      </c>
      <c r="F61" s="165"/>
      <c r="G61" s="155">
        <v>880</v>
      </c>
      <c r="H61" s="166">
        <f t="shared" si="2"/>
        <v>0</v>
      </c>
    </row>
    <row r="62" spans="1:11" ht="25.5" x14ac:dyDescent="0.2">
      <c r="A62" s="167" t="s">
        <v>279</v>
      </c>
      <c r="B62" s="165"/>
      <c r="C62" s="164">
        <v>17</v>
      </c>
      <c r="D62" s="165">
        <f t="shared" si="0"/>
        <v>17</v>
      </c>
      <c r="E62" s="164">
        <f t="shared" si="1"/>
        <v>17</v>
      </c>
      <c r="F62" s="165"/>
      <c r="G62" s="155">
        <v>650</v>
      </c>
      <c r="H62" s="166">
        <f t="shared" si="2"/>
        <v>0</v>
      </c>
    </row>
    <row r="63" spans="1:11" ht="22.5" customHeight="1" x14ac:dyDescent="0.2">
      <c r="A63" s="182" t="s">
        <v>207</v>
      </c>
      <c r="B63" s="165"/>
      <c r="C63" s="164">
        <v>24</v>
      </c>
      <c r="D63" s="165">
        <f t="shared" si="0"/>
        <v>24</v>
      </c>
      <c r="E63" s="164">
        <f t="shared" si="1"/>
        <v>24</v>
      </c>
      <c r="F63" s="165"/>
      <c r="G63" s="155">
        <v>650</v>
      </c>
      <c r="H63" s="166">
        <f t="shared" si="2"/>
        <v>0</v>
      </c>
    </row>
    <row r="64" spans="1:11" ht="33.75" customHeight="1" x14ac:dyDescent="0.2">
      <c r="A64" s="167" t="s">
        <v>208</v>
      </c>
      <c r="B64" s="165"/>
      <c r="C64" s="164">
        <v>9</v>
      </c>
      <c r="D64" s="165">
        <f t="shared" si="0"/>
        <v>9</v>
      </c>
      <c r="E64" s="164">
        <f t="shared" si="1"/>
        <v>9</v>
      </c>
      <c r="F64" s="165"/>
      <c r="G64" s="155">
        <v>790</v>
      </c>
      <c r="H64" s="166">
        <f t="shared" si="2"/>
        <v>0</v>
      </c>
    </row>
    <row r="65" spans="1:8" ht="33.75" customHeight="1" x14ac:dyDescent="0.2">
      <c r="A65" s="167" t="s">
        <v>340</v>
      </c>
      <c r="B65" s="165"/>
      <c r="C65" s="164">
        <v>6</v>
      </c>
      <c r="D65" s="165">
        <f t="shared" si="0"/>
        <v>6</v>
      </c>
      <c r="E65" s="164">
        <f t="shared" si="1"/>
        <v>6</v>
      </c>
      <c r="F65" s="165"/>
      <c r="G65" s="155">
        <v>1300</v>
      </c>
      <c r="H65" s="166">
        <f t="shared" si="2"/>
        <v>0</v>
      </c>
    </row>
    <row r="66" spans="1:8" ht="31.5" customHeight="1" x14ac:dyDescent="0.2">
      <c r="A66" s="167" t="s">
        <v>209</v>
      </c>
      <c r="B66" s="165"/>
      <c r="C66" s="164">
        <v>98</v>
      </c>
      <c r="D66" s="165">
        <f t="shared" si="0"/>
        <v>98</v>
      </c>
      <c r="E66" s="164">
        <f>D66-F66</f>
        <v>98</v>
      </c>
      <c r="F66" s="165"/>
      <c r="G66" s="155">
        <v>70</v>
      </c>
      <c r="H66" s="166">
        <f t="shared" si="2"/>
        <v>0</v>
      </c>
    </row>
    <row r="67" spans="1:8" ht="25.5" x14ac:dyDescent="0.2">
      <c r="A67" s="167" t="s">
        <v>210</v>
      </c>
      <c r="B67" s="165"/>
      <c r="C67" s="164">
        <v>70</v>
      </c>
      <c r="D67" s="165">
        <f>B67+C67</f>
        <v>70</v>
      </c>
      <c r="E67" s="164">
        <f>D67-F67</f>
        <v>70</v>
      </c>
      <c r="F67" s="165"/>
      <c r="G67" s="155">
        <v>70</v>
      </c>
      <c r="H67" s="166">
        <f t="shared" si="2"/>
        <v>0</v>
      </c>
    </row>
    <row r="68" spans="1:8" x14ac:dyDescent="0.2">
      <c r="A68" s="167" t="s">
        <v>355</v>
      </c>
      <c r="B68" s="165"/>
      <c r="C68" s="164">
        <v>13</v>
      </c>
      <c r="D68" s="165">
        <f t="shared" si="0"/>
        <v>13</v>
      </c>
      <c r="E68" s="164">
        <f>D68-F68</f>
        <v>13</v>
      </c>
      <c r="F68" s="165"/>
      <c r="G68" s="155">
        <v>300</v>
      </c>
      <c r="H68" s="166">
        <f t="shared" si="2"/>
        <v>0</v>
      </c>
    </row>
    <row r="69" spans="1:8" ht="25.5" x14ac:dyDescent="0.2">
      <c r="A69" s="167" t="s">
        <v>211</v>
      </c>
      <c r="B69" s="165"/>
      <c r="C69" s="164">
        <v>99</v>
      </c>
      <c r="D69" s="165">
        <f t="shared" si="0"/>
        <v>99</v>
      </c>
      <c r="E69" s="164">
        <f t="shared" si="1"/>
        <v>99</v>
      </c>
      <c r="F69" s="165"/>
      <c r="G69" s="155">
        <v>74</v>
      </c>
      <c r="H69" s="166">
        <f t="shared" si="2"/>
        <v>0</v>
      </c>
    </row>
    <row r="70" spans="1:8" x14ac:dyDescent="0.2">
      <c r="A70" s="181" t="s">
        <v>258</v>
      </c>
      <c r="B70" s="165"/>
      <c r="C70" s="179">
        <v>26</v>
      </c>
      <c r="D70" s="180">
        <f t="shared" si="0"/>
        <v>26</v>
      </c>
      <c r="E70" s="179">
        <f t="shared" si="1"/>
        <v>26</v>
      </c>
      <c r="F70" s="165"/>
      <c r="G70" s="155">
        <v>365</v>
      </c>
      <c r="H70" s="166">
        <f>F70*G70</f>
        <v>0</v>
      </c>
    </row>
    <row r="71" spans="1:8" ht="25.5" x14ac:dyDescent="0.2">
      <c r="A71" s="167" t="s">
        <v>212</v>
      </c>
      <c r="B71" s="165"/>
      <c r="C71" s="164">
        <v>142</v>
      </c>
      <c r="D71" s="165">
        <f t="shared" si="0"/>
        <v>142</v>
      </c>
      <c r="E71" s="164">
        <f t="shared" si="1"/>
        <v>139</v>
      </c>
      <c r="F71" s="165">
        <v>3</v>
      </c>
      <c r="G71" s="155">
        <v>75</v>
      </c>
      <c r="H71" s="166">
        <f t="shared" si="2"/>
        <v>225</v>
      </c>
    </row>
    <row r="72" spans="1:8" ht="25.5" x14ac:dyDescent="0.2">
      <c r="A72" s="167" t="s">
        <v>213</v>
      </c>
      <c r="B72" s="165"/>
      <c r="C72" s="164">
        <v>5</v>
      </c>
      <c r="D72" s="165">
        <f t="shared" si="0"/>
        <v>5</v>
      </c>
      <c r="E72" s="164">
        <f t="shared" si="1"/>
        <v>5</v>
      </c>
      <c r="F72" s="165"/>
      <c r="G72" s="155">
        <v>530</v>
      </c>
      <c r="H72" s="166">
        <f t="shared" si="2"/>
        <v>0</v>
      </c>
    </row>
    <row r="73" spans="1:8" ht="38.25" x14ac:dyDescent="0.2">
      <c r="A73" s="167" t="s">
        <v>214</v>
      </c>
      <c r="B73" s="165"/>
      <c r="C73" s="164">
        <v>1</v>
      </c>
      <c r="D73" s="165">
        <f t="shared" si="0"/>
        <v>1</v>
      </c>
      <c r="E73" s="164">
        <f t="shared" si="1"/>
        <v>1</v>
      </c>
      <c r="F73" s="165"/>
      <c r="G73" s="155">
        <v>880</v>
      </c>
      <c r="H73" s="166">
        <f t="shared" si="2"/>
        <v>0</v>
      </c>
    </row>
    <row r="74" spans="1:8" ht="25.5" x14ac:dyDescent="0.2">
      <c r="A74" s="167" t="s">
        <v>215</v>
      </c>
      <c r="B74" s="165"/>
      <c r="C74" s="164">
        <v>119</v>
      </c>
      <c r="D74" s="165">
        <f t="shared" si="0"/>
        <v>119</v>
      </c>
      <c r="E74" s="164">
        <f t="shared" si="1"/>
        <v>119</v>
      </c>
      <c r="F74" s="165"/>
      <c r="G74" s="155">
        <v>38</v>
      </c>
      <c r="H74" s="166">
        <f t="shared" si="2"/>
        <v>0</v>
      </c>
    </row>
    <row r="75" spans="1:8" ht="25.5" x14ac:dyDescent="0.2">
      <c r="A75" s="167" t="s">
        <v>216</v>
      </c>
      <c r="B75" s="165"/>
      <c r="C75" s="164">
        <v>117</v>
      </c>
      <c r="D75" s="165">
        <f t="shared" si="0"/>
        <v>117</v>
      </c>
      <c r="E75" s="164">
        <f t="shared" si="1"/>
        <v>117</v>
      </c>
      <c r="F75" s="165"/>
      <c r="G75" s="155">
        <v>126</v>
      </c>
      <c r="H75" s="166">
        <f t="shared" si="2"/>
        <v>0</v>
      </c>
    </row>
    <row r="76" spans="1:8" ht="25.5" x14ac:dyDescent="0.2">
      <c r="A76" s="167" t="s">
        <v>217</v>
      </c>
      <c r="B76" s="165"/>
      <c r="C76" s="164">
        <v>17</v>
      </c>
      <c r="D76" s="165">
        <f t="shared" si="0"/>
        <v>17</v>
      </c>
      <c r="E76" s="164">
        <f t="shared" si="1"/>
        <v>17</v>
      </c>
      <c r="F76" s="165"/>
      <c r="G76" s="155">
        <v>500</v>
      </c>
      <c r="H76" s="166">
        <f t="shared" si="2"/>
        <v>0</v>
      </c>
    </row>
    <row r="77" spans="1:8" x14ac:dyDescent="0.2">
      <c r="A77" s="182" t="s">
        <v>218</v>
      </c>
      <c r="B77" s="183"/>
      <c r="C77" s="164">
        <v>13</v>
      </c>
      <c r="D77" s="165">
        <f t="shared" si="0"/>
        <v>13</v>
      </c>
      <c r="E77" s="164">
        <f t="shared" si="1"/>
        <v>13</v>
      </c>
      <c r="F77" s="165"/>
      <c r="G77" s="155">
        <v>620</v>
      </c>
      <c r="H77" s="166">
        <f t="shared" si="2"/>
        <v>0</v>
      </c>
    </row>
    <row r="78" spans="1:8" ht="38.25" x14ac:dyDescent="0.2">
      <c r="A78" s="167" t="s">
        <v>219</v>
      </c>
      <c r="B78" s="165"/>
      <c r="C78" s="164">
        <v>62</v>
      </c>
      <c r="D78" s="165">
        <f t="shared" ref="D78:D85" si="3">B78+C78</f>
        <v>62</v>
      </c>
      <c r="E78" s="164">
        <f t="shared" si="1"/>
        <v>62</v>
      </c>
      <c r="F78" s="165"/>
      <c r="G78" s="155">
        <v>68</v>
      </c>
      <c r="H78" s="166">
        <f t="shared" si="2"/>
        <v>0</v>
      </c>
    </row>
    <row r="79" spans="1:8" ht="38.25" x14ac:dyDescent="0.2">
      <c r="A79" s="167" t="s">
        <v>220</v>
      </c>
      <c r="B79" s="165"/>
      <c r="C79" s="164">
        <v>6</v>
      </c>
      <c r="D79" s="165">
        <f t="shared" si="3"/>
        <v>6</v>
      </c>
      <c r="E79" s="164">
        <f t="shared" ref="E79:E86" si="4">D79-F79</f>
        <v>6</v>
      </c>
      <c r="F79" s="165"/>
      <c r="G79" s="155">
        <v>70</v>
      </c>
      <c r="H79" s="166">
        <f t="shared" si="2"/>
        <v>0</v>
      </c>
    </row>
    <row r="80" spans="1:8" ht="38.25" x14ac:dyDescent="0.2">
      <c r="A80" s="167" t="s">
        <v>221</v>
      </c>
      <c r="B80" s="165"/>
      <c r="C80" s="168">
        <v>21</v>
      </c>
      <c r="D80" s="165">
        <f t="shared" si="3"/>
        <v>21</v>
      </c>
      <c r="E80" s="168">
        <f t="shared" si="4"/>
        <v>21</v>
      </c>
      <c r="F80" s="165"/>
      <c r="G80" s="155">
        <v>75</v>
      </c>
      <c r="H80" s="166">
        <f t="shared" si="2"/>
        <v>0</v>
      </c>
    </row>
    <row r="81" spans="1:11" x14ac:dyDescent="0.2">
      <c r="A81" s="162" t="s">
        <v>222</v>
      </c>
      <c r="B81" s="165"/>
      <c r="C81" s="168">
        <v>22</v>
      </c>
      <c r="D81" s="165">
        <f t="shared" si="3"/>
        <v>22</v>
      </c>
      <c r="E81" s="168">
        <f t="shared" si="4"/>
        <v>22</v>
      </c>
      <c r="F81" s="165"/>
      <c r="G81" s="155">
        <v>69</v>
      </c>
      <c r="H81" s="166">
        <f t="shared" si="2"/>
        <v>0</v>
      </c>
    </row>
    <row r="82" spans="1:11" ht="25.5" x14ac:dyDescent="0.2">
      <c r="A82" s="167" t="s">
        <v>223</v>
      </c>
      <c r="B82" s="164"/>
      <c r="C82" s="168">
        <v>126</v>
      </c>
      <c r="D82" s="165">
        <f t="shared" si="3"/>
        <v>126</v>
      </c>
      <c r="E82" s="168">
        <f t="shared" si="4"/>
        <v>125</v>
      </c>
      <c r="F82" s="165">
        <v>1</v>
      </c>
      <c r="G82" s="155">
        <v>43</v>
      </c>
      <c r="H82" s="166">
        <f t="shared" si="2"/>
        <v>43</v>
      </c>
    </row>
    <row r="83" spans="1:11" ht="25.5" x14ac:dyDescent="0.2">
      <c r="A83" s="167" t="s">
        <v>224</v>
      </c>
      <c r="B83" s="169"/>
      <c r="C83" s="170">
        <v>63</v>
      </c>
      <c r="D83" s="171">
        <f t="shared" si="3"/>
        <v>63</v>
      </c>
      <c r="E83" s="170">
        <f t="shared" si="4"/>
        <v>63</v>
      </c>
      <c r="F83" s="171"/>
      <c r="G83" s="155">
        <v>145</v>
      </c>
      <c r="H83" s="166">
        <f t="shared" si="2"/>
        <v>0</v>
      </c>
    </row>
    <row r="84" spans="1:11" x14ac:dyDescent="0.2">
      <c r="A84" s="182" t="s">
        <v>225</v>
      </c>
      <c r="B84" s="197"/>
      <c r="C84" s="168">
        <v>5</v>
      </c>
      <c r="D84" s="165">
        <f t="shared" si="3"/>
        <v>5</v>
      </c>
      <c r="E84" s="168">
        <f t="shared" si="4"/>
        <v>5</v>
      </c>
      <c r="F84" s="165"/>
      <c r="G84" s="155">
        <v>1110</v>
      </c>
      <c r="H84" s="166">
        <f t="shared" si="2"/>
        <v>0</v>
      </c>
    </row>
    <row r="85" spans="1:11" x14ac:dyDescent="0.2">
      <c r="A85" s="182" t="s">
        <v>226</v>
      </c>
      <c r="B85" s="197"/>
      <c r="C85" s="168">
        <v>3</v>
      </c>
      <c r="D85" s="165">
        <f t="shared" si="3"/>
        <v>3</v>
      </c>
      <c r="E85" s="168">
        <f t="shared" si="4"/>
        <v>3</v>
      </c>
      <c r="F85" s="165"/>
      <c r="G85" s="155">
        <v>1120</v>
      </c>
      <c r="H85" s="166">
        <f t="shared" si="2"/>
        <v>0</v>
      </c>
    </row>
    <row r="86" spans="1:11" x14ac:dyDescent="0.2">
      <c r="A86" s="182" t="s">
        <v>227</v>
      </c>
      <c r="B86" s="197"/>
      <c r="C86" s="168">
        <v>6</v>
      </c>
      <c r="D86" s="165">
        <f>B86+C86</f>
        <v>6</v>
      </c>
      <c r="E86" s="168">
        <f t="shared" si="4"/>
        <v>6</v>
      </c>
      <c r="F86" s="165"/>
      <c r="G86" s="155">
        <v>1550</v>
      </c>
      <c r="H86" s="172">
        <f t="shared" si="2"/>
        <v>0</v>
      </c>
    </row>
    <row r="87" spans="1:11" ht="25.5" x14ac:dyDescent="0.2">
      <c r="A87" s="167" t="s">
        <v>228</v>
      </c>
      <c r="B87" s="164"/>
      <c r="C87" s="168">
        <v>48</v>
      </c>
      <c r="D87" s="165">
        <f>B87+C87</f>
        <v>48</v>
      </c>
      <c r="E87" s="168">
        <f>D87-F87</f>
        <v>48</v>
      </c>
      <c r="F87" s="165"/>
      <c r="G87" s="155">
        <v>28</v>
      </c>
      <c r="H87" s="172">
        <f t="shared" si="2"/>
        <v>0</v>
      </c>
    </row>
    <row r="88" spans="1:11" ht="26.25" thickBot="1" x14ac:dyDescent="0.25">
      <c r="A88" s="167" t="s">
        <v>229</v>
      </c>
      <c r="B88" s="164"/>
      <c r="C88" s="168">
        <v>21</v>
      </c>
      <c r="D88" s="165">
        <f t="shared" ref="D88:D106" si="5">B88+C88</f>
        <v>21</v>
      </c>
      <c r="E88" s="168">
        <f>D88-F88</f>
        <v>21</v>
      </c>
      <c r="F88" s="165"/>
      <c r="G88" s="155">
        <v>40</v>
      </c>
      <c r="H88" s="172">
        <f t="shared" si="2"/>
        <v>0</v>
      </c>
      <c r="K88" s="221"/>
    </row>
    <row r="89" spans="1:11" ht="13.5" thickTop="1" x14ac:dyDescent="0.2">
      <c r="A89" s="182" t="s">
        <v>230</v>
      </c>
      <c r="B89" s="197"/>
      <c r="C89" s="168">
        <v>115</v>
      </c>
      <c r="D89" s="165">
        <f t="shared" si="5"/>
        <v>115</v>
      </c>
      <c r="E89" s="168">
        <f t="shared" ref="E89:E106" si="6">D89-F89</f>
        <v>115</v>
      </c>
      <c r="F89" s="165"/>
      <c r="G89" s="155">
        <v>40</v>
      </c>
      <c r="H89" s="172">
        <f t="shared" si="2"/>
        <v>0</v>
      </c>
    </row>
    <row r="90" spans="1:11" ht="25.5" x14ac:dyDescent="0.2">
      <c r="A90" s="167" t="s">
        <v>231</v>
      </c>
      <c r="B90" s="164"/>
      <c r="C90" s="168">
        <v>51</v>
      </c>
      <c r="D90" s="165">
        <f t="shared" si="5"/>
        <v>51</v>
      </c>
      <c r="E90" s="168">
        <f t="shared" si="6"/>
        <v>49</v>
      </c>
      <c r="F90" s="165">
        <v>2</v>
      </c>
      <c r="G90" s="155">
        <v>26</v>
      </c>
      <c r="H90" s="172">
        <f t="shared" si="2"/>
        <v>52</v>
      </c>
    </row>
    <row r="91" spans="1:11" x14ac:dyDescent="0.2">
      <c r="A91" s="182" t="s">
        <v>232</v>
      </c>
      <c r="B91" s="197"/>
      <c r="C91" s="168">
        <v>0</v>
      </c>
      <c r="D91" s="165">
        <f t="shared" si="5"/>
        <v>0</v>
      </c>
      <c r="E91" s="168">
        <f t="shared" si="6"/>
        <v>0</v>
      </c>
      <c r="F91" s="165"/>
      <c r="G91" s="155">
        <v>28</v>
      </c>
      <c r="H91" s="172">
        <f t="shared" si="2"/>
        <v>0</v>
      </c>
    </row>
    <row r="92" spans="1:11" x14ac:dyDescent="0.2">
      <c r="A92" s="182" t="s">
        <v>404</v>
      </c>
      <c r="B92" s="197"/>
      <c r="C92" s="168">
        <v>120</v>
      </c>
      <c r="D92" s="165">
        <f t="shared" si="5"/>
        <v>120</v>
      </c>
      <c r="E92" s="168">
        <f t="shared" si="6"/>
        <v>120</v>
      </c>
      <c r="F92" s="165"/>
      <c r="G92" s="155">
        <v>76</v>
      </c>
      <c r="H92" s="172">
        <f t="shared" si="2"/>
        <v>0</v>
      </c>
    </row>
    <row r="93" spans="1:11" x14ac:dyDescent="0.2">
      <c r="A93" s="182" t="s">
        <v>233</v>
      </c>
      <c r="B93" s="197"/>
      <c r="C93" s="168">
        <v>27</v>
      </c>
      <c r="D93" s="165">
        <f t="shared" si="5"/>
        <v>27</v>
      </c>
      <c r="E93" s="168">
        <f t="shared" si="6"/>
        <v>27</v>
      </c>
      <c r="F93" s="165"/>
      <c r="G93" s="155">
        <v>65</v>
      </c>
      <c r="H93" s="172">
        <f t="shared" si="2"/>
        <v>0</v>
      </c>
    </row>
    <row r="94" spans="1:11" x14ac:dyDescent="0.2">
      <c r="A94" s="182" t="s">
        <v>234</v>
      </c>
      <c r="B94" s="197"/>
      <c r="C94" s="168">
        <v>79</v>
      </c>
      <c r="D94" s="165">
        <f t="shared" si="5"/>
        <v>79</v>
      </c>
      <c r="E94" s="168">
        <f t="shared" si="6"/>
        <v>79</v>
      </c>
      <c r="F94" s="165"/>
      <c r="G94" s="155">
        <v>30</v>
      </c>
      <c r="H94" s="172">
        <f t="shared" si="2"/>
        <v>0</v>
      </c>
    </row>
    <row r="95" spans="1:11" x14ac:dyDescent="0.2">
      <c r="A95" s="182" t="s">
        <v>235</v>
      </c>
      <c r="B95" s="197"/>
      <c r="C95" s="168">
        <v>107</v>
      </c>
      <c r="D95" s="165">
        <f t="shared" si="5"/>
        <v>107</v>
      </c>
      <c r="E95" s="168">
        <f t="shared" si="6"/>
        <v>106</v>
      </c>
      <c r="F95" s="165">
        <v>1</v>
      </c>
      <c r="G95" s="155">
        <v>40</v>
      </c>
      <c r="H95" s="172">
        <f t="shared" si="2"/>
        <v>40</v>
      </c>
    </row>
    <row r="96" spans="1:11" x14ac:dyDescent="0.2">
      <c r="A96" s="182" t="s">
        <v>236</v>
      </c>
      <c r="B96" s="197"/>
      <c r="C96" s="168">
        <v>120</v>
      </c>
      <c r="D96" s="165">
        <f t="shared" si="5"/>
        <v>120</v>
      </c>
      <c r="E96" s="168">
        <f t="shared" si="6"/>
        <v>120</v>
      </c>
      <c r="F96" s="165"/>
      <c r="G96" s="155">
        <v>40</v>
      </c>
      <c r="H96" s="172">
        <f t="shared" si="2"/>
        <v>0</v>
      </c>
    </row>
    <row r="97" spans="1:11" x14ac:dyDescent="0.2">
      <c r="A97" s="162" t="s">
        <v>237</v>
      </c>
      <c r="B97" s="164"/>
      <c r="C97" s="168">
        <v>116</v>
      </c>
      <c r="D97" s="165">
        <f t="shared" si="5"/>
        <v>116</v>
      </c>
      <c r="E97" s="168">
        <f t="shared" si="6"/>
        <v>115</v>
      </c>
      <c r="F97" s="165">
        <v>1</v>
      </c>
      <c r="G97" s="155">
        <v>40</v>
      </c>
      <c r="H97" s="172">
        <f t="shared" si="2"/>
        <v>40</v>
      </c>
    </row>
    <row r="98" spans="1:11" ht="38.25" x14ac:dyDescent="0.2">
      <c r="A98" s="167" t="s">
        <v>238</v>
      </c>
      <c r="B98" s="164"/>
      <c r="C98" s="168">
        <v>5</v>
      </c>
      <c r="D98" s="165">
        <f t="shared" si="5"/>
        <v>5</v>
      </c>
      <c r="E98" s="168">
        <f t="shared" si="6"/>
        <v>5</v>
      </c>
      <c r="F98" s="165"/>
      <c r="G98" s="155">
        <v>1000</v>
      </c>
      <c r="H98" s="172">
        <f t="shared" si="2"/>
        <v>0</v>
      </c>
    </row>
    <row r="99" spans="1:11" x14ac:dyDescent="0.2">
      <c r="A99" s="162" t="s">
        <v>239</v>
      </c>
      <c r="B99" s="164"/>
      <c r="C99" s="168">
        <v>6</v>
      </c>
      <c r="D99" s="165">
        <f t="shared" si="5"/>
        <v>6</v>
      </c>
      <c r="E99" s="168">
        <f t="shared" si="6"/>
        <v>6</v>
      </c>
      <c r="F99" s="165"/>
      <c r="G99" s="155">
        <v>180</v>
      </c>
      <c r="H99" s="172">
        <f t="shared" si="2"/>
        <v>0</v>
      </c>
    </row>
    <row r="100" spans="1:11" x14ac:dyDescent="0.2">
      <c r="A100" s="162" t="s">
        <v>240</v>
      </c>
      <c r="B100" s="164"/>
      <c r="C100" s="168">
        <v>0</v>
      </c>
      <c r="D100" s="165">
        <f t="shared" si="5"/>
        <v>0</v>
      </c>
      <c r="E100" s="168">
        <f t="shared" si="6"/>
        <v>0</v>
      </c>
      <c r="F100" s="165"/>
      <c r="G100" s="155">
        <v>220</v>
      </c>
      <c r="H100" s="172">
        <f t="shared" si="2"/>
        <v>0</v>
      </c>
    </row>
    <row r="101" spans="1:11" ht="25.5" x14ac:dyDescent="0.2">
      <c r="A101" s="167" t="s">
        <v>241</v>
      </c>
      <c r="B101" s="164"/>
      <c r="C101" s="168">
        <v>0</v>
      </c>
      <c r="D101" s="165">
        <f t="shared" si="5"/>
        <v>0</v>
      </c>
      <c r="E101" s="168">
        <f t="shared" si="6"/>
        <v>0</v>
      </c>
      <c r="F101" s="165"/>
      <c r="G101" s="155">
        <v>62</v>
      </c>
      <c r="H101" s="172">
        <f t="shared" si="2"/>
        <v>0</v>
      </c>
    </row>
    <row r="102" spans="1:11" ht="38.25" x14ac:dyDescent="0.2">
      <c r="A102" s="167" t="s">
        <v>242</v>
      </c>
      <c r="B102" s="164"/>
      <c r="C102" s="168">
        <v>33</v>
      </c>
      <c r="D102" s="165">
        <f t="shared" si="5"/>
        <v>33</v>
      </c>
      <c r="E102" s="168">
        <f t="shared" si="6"/>
        <v>33</v>
      </c>
      <c r="F102" s="165"/>
      <c r="G102" s="155">
        <v>350</v>
      </c>
      <c r="H102" s="172">
        <f t="shared" si="2"/>
        <v>0</v>
      </c>
      <c r="K102">
        <v>101</v>
      </c>
    </row>
    <row r="103" spans="1:11" x14ac:dyDescent="0.2">
      <c r="A103" s="73" t="s">
        <v>243</v>
      </c>
      <c r="B103" s="173"/>
      <c r="C103" s="168">
        <v>2</v>
      </c>
      <c r="D103" s="165">
        <f t="shared" si="5"/>
        <v>2</v>
      </c>
      <c r="E103" s="168">
        <f t="shared" si="6"/>
        <v>2</v>
      </c>
      <c r="F103" s="310"/>
      <c r="G103" s="174">
        <v>360</v>
      </c>
      <c r="H103" s="175">
        <f t="shared" si="2"/>
        <v>0</v>
      </c>
      <c r="K103">
        <v>729</v>
      </c>
    </row>
    <row r="104" spans="1:11" x14ac:dyDescent="0.2">
      <c r="A104" s="389" t="s">
        <v>405</v>
      </c>
      <c r="B104" s="177"/>
      <c r="C104" s="168">
        <v>8</v>
      </c>
      <c r="D104" s="178">
        <f t="shared" si="5"/>
        <v>8</v>
      </c>
      <c r="E104" s="201">
        <f t="shared" si="6"/>
        <v>8</v>
      </c>
      <c r="F104" s="311"/>
      <c r="G104" s="275">
        <v>220</v>
      </c>
      <c r="H104" s="175">
        <f t="shared" si="2"/>
        <v>0</v>
      </c>
      <c r="K104">
        <v>174</v>
      </c>
    </row>
    <row r="105" spans="1:11" x14ac:dyDescent="0.2">
      <c r="A105" s="176" t="s">
        <v>376</v>
      </c>
      <c r="B105" s="177"/>
      <c r="C105" s="168">
        <v>32</v>
      </c>
      <c r="D105" s="178">
        <f t="shared" si="5"/>
        <v>32</v>
      </c>
      <c r="E105" s="201">
        <f t="shared" si="6"/>
        <v>32</v>
      </c>
      <c r="F105" s="311"/>
      <c r="G105" s="275">
        <v>205</v>
      </c>
      <c r="H105" s="175">
        <f t="shared" si="2"/>
        <v>0</v>
      </c>
      <c r="K105">
        <v>216</v>
      </c>
    </row>
    <row r="106" spans="1:11" ht="19.5" customHeight="1" thickBot="1" x14ac:dyDescent="0.25">
      <c r="A106" s="167" t="s">
        <v>244</v>
      </c>
      <c r="B106" s="173"/>
      <c r="C106" s="173">
        <v>98</v>
      </c>
      <c r="D106" s="173">
        <f t="shared" si="5"/>
        <v>98</v>
      </c>
      <c r="E106" s="164">
        <f t="shared" si="6"/>
        <v>98</v>
      </c>
      <c r="F106" s="310"/>
      <c r="G106" s="174">
        <v>85</v>
      </c>
      <c r="H106" s="175">
        <f t="shared" si="2"/>
        <v>0</v>
      </c>
      <c r="K106">
        <v>316</v>
      </c>
    </row>
    <row r="107" spans="1:11" ht="27.75" customHeight="1" thickBot="1" x14ac:dyDescent="0.3">
      <c r="A107" s="7"/>
      <c r="B107" s="7"/>
      <c r="C107" s="317"/>
      <c r="D107" s="401"/>
      <c r="E107" s="317"/>
      <c r="F107" s="7"/>
      <c r="H107" s="382">
        <f>SUM(H5:H106)</f>
        <v>1536</v>
      </c>
      <c r="K107">
        <f>SUM(K100:K106)</f>
        <v>1536</v>
      </c>
    </row>
  </sheetData>
  <phoneticPr fontId="7" type="noConversion"/>
  <pageMargins left="0.9055118110236221" right="0.74803149606299213" top="0.23622047244094491" bottom="0.98425196850393704" header="0" footer="0"/>
  <pageSetup scale="60" orientation="landscape" horizontalDpi="120" verticalDpi="7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B6" workbookViewId="0">
      <selection activeCell="G33" sqref="G33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40"/>
      <c r="C1" s="36" t="str">
        <f>DIESEL!B1</f>
        <v>TEOTITLAN (5787) VIERNES 01 DE  ENERO  2021</v>
      </c>
      <c r="D1" s="4"/>
      <c r="E1" s="4"/>
      <c r="F1" s="4"/>
      <c r="G1" s="4"/>
      <c r="H1" s="4"/>
      <c r="I1" s="4"/>
    </row>
    <row r="2" spans="2:9" ht="14.25" x14ac:dyDescent="0.2">
      <c r="B2" s="184"/>
      <c r="C2" s="63" t="str">
        <f>DIESEL!B2</f>
        <v>TRABAJARON : HUGO,EDUARDO,RICARDO,JONATHAN,EMANUEL,AIDA</v>
      </c>
      <c r="D2" s="14"/>
      <c r="E2" s="14"/>
      <c r="F2" s="14"/>
      <c r="G2" s="25"/>
      <c r="H2" s="25"/>
      <c r="I2" s="25"/>
    </row>
    <row r="3" spans="2:9" ht="14.25" x14ac:dyDescent="0.2">
      <c r="B3" s="184"/>
      <c r="C3" s="93" t="str">
        <f>DIESEL!B3</f>
        <v xml:space="preserve">ESTEBAN,PEDRO,MANUEL,FELIPE,JEREMIAS,GUADALUPE,ANTONIO </v>
      </c>
      <c r="D3" s="135"/>
      <c r="E3" s="135"/>
      <c r="F3" s="135"/>
      <c r="G3" s="135"/>
      <c r="H3" s="135"/>
      <c r="I3" s="135"/>
    </row>
    <row r="4" spans="2:9" ht="14.25" x14ac:dyDescent="0.2">
      <c r="B4" s="184"/>
      <c r="C4" s="93"/>
      <c r="D4" s="135"/>
      <c r="E4" s="135"/>
      <c r="F4" s="135"/>
      <c r="G4" s="135"/>
      <c r="H4" s="135"/>
      <c r="I4" s="135"/>
    </row>
    <row r="5" spans="2:9" ht="15.75" x14ac:dyDescent="0.25">
      <c r="B5" s="156"/>
      <c r="C5" s="290" t="s">
        <v>300</v>
      </c>
      <c r="D5" s="290"/>
      <c r="E5" s="290"/>
      <c r="F5" s="160"/>
      <c r="G5" s="135"/>
      <c r="H5" s="135"/>
      <c r="I5" s="135"/>
    </row>
    <row r="6" spans="2:9" ht="15" x14ac:dyDescent="0.25">
      <c r="B6" s="287" t="s">
        <v>97</v>
      </c>
      <c r="C6" s="288" t="s">
        <v>155</v>
      </c>
      <c r="D6" s="289" t="s">
        <v>150</v>
      </c>
      <c r="E6" s="288" t="s">
        <v>156</v>
      </c>
      <c r="F6" s="289" t="s">
        <v>152</v>
      </c>
      <c r="G6" s="158" t="s">
        <v>153</v>
      </c>
      <c r="H6" s="158" t="s">
        <v>157</v>
      </c>
      <c r="I6" s="158" t="s">
        <v>154</v>
      </c>
    </row>
    <row r="7" spans="2:9" x14ac:dyDescent="0.2">
      <c r="B7" s="182" t="s">
        <v>304</v>
      </c>
      <c r="C7" s="163"/>
      <c r="D7" s="296">
        <v>0</v>
      </c>
      <c r="E7" s="165">
        <f>C7+D7</f>
        <v>0</v>
      </c>
      <c r="F7" s="164">
        <f>E7-G7</f>
        <v>0</v>
      </c>
      <c r="G7" s="165"/>
      <c r="H7" s="292">
        <v>91</v>
      </c>
      <c r="I7" s="166">
        <f>G7*H7</f>
        <v>0</v>
      </c>
    </row>
    <row r="8" spans="2:9" x14ac:dyDescent="0.2">
      <c r="B8" s="182" t="s">
        <v>305</v>
      </c>
      <c r="C8" s="163"/>
      <c r="D8" s="296">
        <v>0</v>
      </c>
      <c r="E8" s="165">
        <f t="shared" ref="E8:E38" si="0">C8+D8</f>
        <v>0</v>
      </c>
      <c r="F8" s="164">
        <f t="shared" ref="F8:F38" si="1">E8-G8</f>
        <v>0</v>
      </c>
      <c r="G8" s="165"/>
      <c r="H8" s="292">
        <v>91</v>
      </c>
      <c r="I8" s="166">
        <f>G8*H8</f>
        <v>0</v>
      </c>
    </row>
    <row r="9" spans="2:9" x14ac:dyDescent="0.2">
      <c r="B9" s="182" t="s">
        <v>306</v>
      </c>
      <c r="C9" s="165"/>
      <c r="D9" s="296">
        <v>0</v>
      </c>
      <c r="E9" s="165">
        <f t="shared" si="0"/>
        <v>0</v>
      </c>
      <c r="F9" s="164">
        <f t="shared" si="1"/>
        <v>0</v>
      </c>
      <c r="G9" s="165"/>
      <c r="H9" s="292">
        <v>91</v>
      </c>
      <c r="I9" s="166">
        <f>G9*H9</f>
        <v>0</v>
      </c>
    </row>
    <row r="10" spans="2:9" x14ac:dyDescent="0.2">
      <c r="B10" s="182" t="s">
        <v>307</v>
      </c>
      <c r="C10" s="165"/>
      <c r="D10" s="296">
        <v>0</v>
      </c>
      <c r="E10" s="165">
        <f t="shared" si="0"/>
        <v>0</v>
      </c>
      <c r="F10" s="164">
        <f>E10-G10</f>
        <v>0</v>
      </c>
      <c r="G10" s="165"/>
      <c r="H10" s="292">
        <v>91</v>
      </c>
      <c r="I10" s="166">
        <f t="shared" ref="I10" si="2">G10*H10</f>
        <v>0</v>
      </c>
    </row>
    <row r="11" spans="2:9" x14ac:dyDescent="0.2">
      <c r="B11" s="182" t="s">
        <v>308</v>
      </c>
      <c r="C11" s="165"/>
      <c r="D11" s="296">
        <v>0</v>
      </c>
      <c r="E11" s="165">
        <f t="shared" si="0"/>
        <v>0</v>
      </c>
      <c r="F11" s="164">
        <f>E11-G11</f>
        <v>0</v>
      </c>
      <c r="G11" s="165"/>
      <c r="H11" s="292">
        <v>91</v>
      </c>
      <c r="I11" s="166">
        <f>G11*H11</f>
        <v>0</v>
      </c>
    </row>
    <row r="12" spans="2:9" ht="14.25" customHeight="1" x14ac:dyDescent="0.2">
      <c r="B12" s="182" t="s">
        <v>309</v>
      </c>
      <c r="C12" s="165"/>
      <c r="D12" s="296">
        <v>0</v>
      </c>
      <c r="E12" s="165">
        <f t="shared" si="0"/>
        <v>0</v>
      </c>
      <c r="F12" s="164">
        <f t="shared" si="1"/>
        <v>0</v>
      </c>
      <c r="G12" s="165"/>
      <c r="H12" s="292">
        <v>91</v>
      </c>
      <c r="I12" s="166">
        <f t="shared" ref="I12:I38" si="3">G12*H12</f>
        <v>0</v>
      </c>
    </row>
    <row r="13" spans="2:9" x14ac:dyDescent="0.2">
      <c r="B13" s="20" t="s">
        <v>310</v>
      </c>
      <c r="C13" s="291"/>
      <c r="D13" s="297">
        <v>0</v>
      </c>
      <c r="E13" s="165">
        <f t="shared" si="0"/>
        <v>0</v>
      </c>
      <c r="F13" s="164">
        <f t="shared" si="1"/>
        <v>0</v>
      </c>
      <c r="G13" s="291"/>
      <c r="H13" s="293">
        <v>410</v>
      </c>
      <c r="I13" s="166">
        <f t="shared" si="3"/>
        <v>0</v>
      </c>
    </row>
    <row r="14" spans="2:9" x14ac:dyDescent="0.2">
      <c r="B14" s="20" t="s">
        <v>311</v>
      </c>
      <c r="C14" s="291"/>
      <c r="D14" s="297">
        <v>0</v>
      </c>
      <c r="E14" s="165">
        <f t="shared" si="0"/>
        <v>0</v>
      </c>
      <c r="F14" s="164">
        <f t="shared" si="1"/>
        <v>0</v>
      </c>
      <c r="G14" s="291"/>
      <c r="H14" s="293">
        <v>410</v>
      </c>
      <c r="I14" s="166">
        <f t="shared" si="3"/>
        <v>0</v>
      </c>
    </row>
    <row r="15" spans="2:9" x14ac:dyDescent="0.2">
      <c r="B15" s="20" t="s">
        <v>312</v>
      </c>
      <c r="C15" s="291"/>
      <c r="D15" s="297">
        <v>0</v>
      </c>
      <c r="E15" s="165">
        <f t="shared" si="0"/>
        <v>0</v>
      </c>
      <c r="F15" s="164">
        <f t="shared" si="1"/>
        <v>0</v>
      </c>
      <c r="G15" s="291"/>
      <c r="H15" s="293">
        <v>224</v>
      </c>
      <c r="I15" s="166">
        <f t="shared" si="3"/>
        <v>0</v>
      </c>
    </row>
    <row r="16" spans="2:9" x14ac:dyDescent="0.2">
      <c r="B16" s="20" t="s">
        <v>313</v>
      </c>
      <c r="C16" s="291"/>
      <c r="D16" s="297">
        <v>0</v>
      </c>
      <c r="E16" s="165">
        <f t="shared" si="0"/>
        <v>0</v>
      </c>
      <c r="F16" s="164">
        <f t="shared" si="1"/>
        <v>0</v>
      </c>
      <c r="G16" s="291"/>
      <c r="H16" s="293">
        <v>224</v>
      </c>
      <c r="I16" s="166">
        <f t="shared" si="3"/>
        <v>0</v>
      </c>
    </row>
    <row r="17" spans="2:9" x14ac:dyDescent="0.2">
      <c r="B17" s="20" t="s">
        <v>314</v>
      </c>
      <c r="C17" s="291"/>
      <c r="D17" s="297">
        <v>0</v>
      </c>
      <c r="E17" s="165">
        <f t="shared" si="0"/>
        <v>0</v>
      </c>
      <c r="F17" s="164">
        <f t="shared" si="1"/>
        <v>0</v>
      </c>
      <c r="G17" s="291"/>
      <c r="H17" s="293">
        <v>224</v>
      </c>
      <c r="I17" s="166">
        <f t="shared" si="3"/>
        <v>0</v>
      </c>
    </row>
    <row r="18" spans="2:9" x14ac:dyDescent="0.2">
      <c r="B18" s="20" t="s">
        <v>315</v>
      </c>
      <c r="C18" s="291"/>
      <c r="D18" s="297">
        <v>3</v>
      </c>
      <c r="E18" s="165">
        <f t="shared" si="0"/>
        <v>3</v>
      </c>
      <c r="F18" s="164">
        <f t="shared" si="1"/>
        <v>3</v>
      </c>
      <c r="G18" s="291"/>
      <c r="H18" s="293">
        <v>224</v>
      </c>
      <c r="I18" s="166">
        <f t="shared" si="3"/>
        <v>0</v>
      </c>
    </row>
    <row r="19" spans="2:9" x14ac:dyDescent="0.2">
      <c r="B19" s="20" t="s">
        <v>316</v>
      </c>
      <c r="C19" s="291"/>
      <c r="D19" s="297">
        <v>3</v>
      </c>
      <c r="E19" s="165">
        <f t="shared" si="0"/>
        <v>3</v>
      </c>
      <c r="F19" s="164">
        <f t="shared" si="1"/>
        <v>3</v>
      </c>
      <c r="G19" s="291"/>
      <c r="H19" s="293">
        <v>1057</v>
      </c>
      <c r="I19" s="166">
        <f t="shared" si="3"/>
        <v>0</v>
      </c>
    </row>
    <row r="20" spans="2:9" x14ac:dyDescent="0.2">
      <c r="B20" s="20" t="s">
        <v>317</v>
      </c>
      <c r="C20" s="291"/>
      <c r="D20" s="297">
        <v>0</v>
      </c>
      <c r="E20" s="165">
        <f t="shared" si="0"/>
        <v>0</v>
      </c>
      <c r="F20" s="164">
        <f t="shared" si="1"/>
        <v>0</v>
      </c>
      <c r="G20" s="291"/>
      <c r="H20" s="293">
        <v>126</v>
      </c>
      <c r="I20" s="166">
        <f t="shared" si="3"/>
        <v>0</v>
      </c>
    </row>
    <row r="21" spans="2:9" x14ac:dyDescent="0.2">
      <c r="B21" s="20" t="s">
        <v>318</v>
      </c>
      <c r="C21" s="291"/>
      <c r="D21" s="297">
        <v>0</v>
      </c>
      <c r="E21" s="165">
        <f t="shared" si="0"/>
        <v>0</v>
      </c>
      <c r="F21" s="164">
        <f t="shared" si="1"/>
        <v>0</v>
      </c>
      <c r="G21" s="291"/>
      <c r="H21" s="293">
        <v>126</v>
      </c>
      <c r="I21" s="166">
        <f t="shared" si="3"/>
        <v>0</v>
      </c>
    </row>
    <row r="22" spans="2:9" x14ac:dyDescent="0.2">
      <c r="B22" s="20" t="s">
        <v>319</v>
      </c>
      <c r="C22" s="291"/>
      <c r="D22" s="297">
        <v>0</v>
      </c>
      <c r="E22" s="165">
        <f t="shared" si="0"/>
        <v>0</v>
      </c>
      <c r="F22" s="164">
        <f t="shared" si="1"/>
        <v>0</v>
      </c>
      <c r="G22" s="291"/>
      <c r="H22" s="293">
        <v>126</v>
      </c>
      <c r="I22" s="166">
        <f t="shared" si="3"/>
        <v>0</v>
      </c>
    </row>
    <row r="23" spans="2:9" x14ac:dyDescent="0.2">
      <c r="B23" s="20" t="s">
        <v>320</v>
      </c>
      <c r="C23" s="291"/>
      <c r="D23" s="297">
        <v>0</v>
      </c>
      <c r="E23" s="165">
        <f t="shared" si="0"/>
        <v>0</v>
      </c>
      <c r="F23" s="164">
        <f t="shared" si="1"/>
        <v>0</v>
      </c>
      <c r="G23" s="291"/>
      <c r="H23" s="293">
        <v>611</v>
      </c>
      <c r="I23" s="166">
        <f t="shared" si="3"/>
        <v>0</v>
      </c>
    </row>
    <row r="24" spans="2:9" x14ac:dyDescent="0.2">
      <c r="B24" s="20" t="s">
        <v>321</v>
      </c>
      <c r="C24" s="291"/>
      <c r="D24" s="297">
        <v>0</v>
      </c>
      <c r="E24" s="165">
        <f t="shared" si="0"/>
        <v>0</v>
      </c>
      <c r="F24" s="164">
        <f t="shared" si="1"/>
        <v>0</v>
      </c>
      <c r="G24" s="291"/>
      <c r="H24" s="293">
        <v>72</v>
      </c>
      <c r="I24" s="166">
        <f t="shared" si="3"/>
        <v>0</v>
      </c>
    </row>
    <row r="25" spans="2:9" x14ac:dyDescent="0.2">
      <c r="B25" s="20" t="s">
        <v>322</v>
      </c>
      <c r="C25" s="291"/>
      <c r="D25" s="297">
        <v>0</v>
      </c>
      <c r="E25" s="165">
        <f t="shared" si="0"/>
        <v>0</v>
      </c>
      <c r="F25" s="164">
        <f t="shared" si="1"/>
        <v>0</v>
      </c>
      <c r="G25" s="291"/>
      <c r="H25" s="293">
        <v>72</v>
      </c>
      <c r="I25" s="166">
        <f t="shared" si="3"/>
        <v>0</v>
      </c>
    </row>
    <row r="26" spans="2:9" x14ac:dyDescent="0.2">
      <c r="B26" s="20" t="s">
        <v>323</v>
      </c>
      <c r="C26" s="291"/>
      <c r="D26" s="297">
        <v>0</v>
      </c>
      <c r="E26" s="165">
        <f t="shared" si="0"/>
        <v>0</v>
      </c>
      <c r="F26" s="164">
        <f t="shared" si="1"/>
        <v>0</v>
      </c>
      <c r="G26" s="291"/>
      <c r="H26" s="293">
        <v>79</v>
      </c>
      <c r="I26" s="166">
        <f t="shared" si="3"/>
        <v>0</v>
      </c>
    </row>
    <row r="27" spans="2:9" x14ac:dyDescent="0.2">
      <c r="B27" s="20" t="s">
        <v>324</v>
      </c>
      <c r="C27" s="291"/>
      <c r="D27" s="297">
        <v>6</v>
      </c>
      <c r="E27" s="165">
        <f t="shared" si="0"/>
        <v>6</v>
      </c>
      <c r="F27" s="164">
        <f t="shared" si="1"/>
        <v>6</v>
      </c>
      <c r="G27" s="291"/>
      <c r="H27" s="293">
        <v>139</v>
      </c>
      <c r="I27" s="166">
        <f t="shared" si="3"/>
        <v>0</v>
      </c>
    </row>
    <row r="28" spans="2:9" x14ac:dyDescent="0.2">
      <c r="B28" s="20" t="s">
        <v>325</v>
      </c>
      <c r="C28" s="291"/>
      <c r="D28" s="297">
        <v>0</v>
      </c>
      <c r="E28" s="165">
        <f t="shared" si="0"/>
        <v>0</v>
      </c>
      <c r="F28" s="164">
        <f t="shared" si="1"/>
        <v>0</v>
      </c>
      <c r="G28" s="291"/>
      <c r="H28" s="293">
        <v>97</v>
      </c>
      <c r="I28" s="166">
        <f t="shared" si="3"/>
        <v>0</v>
      </c>
    </row>
    <row r="29" spans="2:9" x14ac:dyDescent="0.2">
      <c r="B29" s="20" t="s">
        <v>326</v>
      </c>
      <c r="C29" s="291"/>
      <c r="D29" s="297">
        <v>0</v>
      </c>
      <c r="E29" s="165">
        <f t="shared" si="0"/>
        <v>0</v>
      </c>
      <c r="F29" s="164">
        <f t="shared" si="1"/>
        <v>0</v>
      </c>
      <c r="G29" s="291"/>
      <c r="H29" s="293">
        <v>80</v>
      </c>
      <c r="I29" s="166">
        <f t="shared" si="3"/>
        <v>0</v>
      </c>
    </row>
    <row r="30" spans="2:9" x14ac:dyDescent="0.2">
      <c r="B30" s="20" t="s">
        <v>327</v>
      </c>
      <c r="C30" s="291"/>
      <c r="D30" s="297">
        <v>4</v>
      </c>
      <c r="E30" s="165">
        <f t="shared" si="0"/>
        <v>4</v>
      </c>
      <c r="F30" s="164">
        <f t="shared" si="1"/>
        <v>4</v>
      </c>
      <c r="G30" s="291"/>
      <c r="H30" s="293">
        <v>183</v>
      </c>
      <c r="I30" s="166">
        <f t="shared" si="3"/>
        <v>0</v>
      </c>
    </row>
    <row r="31" spans="2:9" x14ac:dyDescent="0.2">
      <c r="B31" s="20" t="s">
        <v>328</v>
      </c>
      <c r="C31" s="291"/>
      <c r="D31" s="297">
        <v>0</v>
      </c>
      <c r="E31" s="165">
        <f t="shared" si="0"/>
        <v>0</v>
      </c>
      <c r="F31" s="164">
        <f t="shared" si="1"/>
        <v>0</v>
      </c>
      <c r="G31" s="291"/>
      <c r="H31" s="293">
        <v>111</v>
      </c>
      <c r="I31" s="166">
        <f t="shared" si="3"/>
        <v>0</v>
      </c>
    </row>
    <row r="32" spans="2:9" x14ac:dyDescent="0.2">
      <c r="B32" s="20" t="s">
        <v>329</v>
      </c>
      <c r="C32" s="291"/>
      <c r="D32" s="297">
        <v>0</v>
      </c>
      <c r="E32" s="165">
        <f t="shared" si="0"/>
        <v>0</v>
      </c>
      <c r="F32" s="164">
        <f t="shared" si="1"/>
        <v>0</v>
      </c>
      <c r="G32" s="291"/>
      <c r="H32" s="293">
        <v>72</v>
      </c>
      <c r="I32" s="166">
        <f t="shared" si="3"/>
        <v>0</v>
      </c>
    </row>
    <row r="33" spans="2:9" x14ac:dyDescent="0.2">
      <c r="B33" s="20" t="s">
        <v>330</v>
      </c>
      <c r="C33" s="291"/>
      <c r="D33" s="297">
        <v>0</v>
      </c>
      <c r="E33" s="165">
        <f t="shared" si="0"/>
        <v>0</v>
      </c>
      <c r="F33" s="164">
        <f t="shared" si="1"/>
        <v>0</v>
      </c>
      <c r="G33" s="291"/>
      <c r="H33" s="293">
        <v>84</v>
      </c>
      <c r="I33" s="166">
        <f t="shared" si="3"/>
        <v>0</v>
      </c>
    </row>
    <row r="34" spans="2:9" x14ac:dyDescent="0.2">
      <c r="B34" s="20" t="s">
        <v>331</v>
      </c>
      <c r="C34" s="291"/>
      <c r="D34" s="297">
        <v>2</v>
      </c>
      <c r="E34" s="165">
        <f t="shared" si="0"/>
        <v>2</v>
      </c>
      <c r="F34" s="164">
        <f t="shared" si="1"/>
        <v>2</v>
      </c>
      <c r="G34" s="291"/>
      <c r="H34" s="293">
        <v>362</v>
      </c>
      <c r="I34" s="166">
        <f t="shared" si="3"/>
        <v>0</v>
      </c>
    </row>
    <row r="35" spans="2:9" x14ac:dyDescent="0.2">
      <c r="B35" s="20" t="s">
        <v>332</v>
      </c>
      <c r="C35" s="291"/>
      <c r="D35" s="297">
        <v>2</v>
      </c>
      <c r="E35" s="165">
        <f t="shared" si="0"/>
        <v>2</v>
      </c>
      <c r="F35" s="164">
        <f t="shared" si="1"/>
        <v>2</v>
      </c>
      <c r="G35" s="291"/>
      <c r="H35" s="293">
        <v>1600</v>
      </c>
      <c r="I35" s="166">
        <f t="shared" si="3"/>
        <v>0</v>
      </c>
    </row>
    <row r="36" spans="2:9" x14ac:dyDescent="0.2">
      <c r="B36" s="20" t="s">
        <v>333</v>
      </c>
      <c r="C36" s="291"/>
      <c r="D36" s="297">
        <v>2</v>
      </c>
      <c r="E36" s="165">
        <f t="shared" si="0"/>
        <v>2</v>
      </c>
      <c r="F36" s="164">
        <f t="shared" si="1"/>
        <v>2</v>
      </c>
      <c r="G36" s="291"/>
      <c r="H36" s="293">
        <v>90</v>
      </c>
      <c r="I36" s="166">
        <f t="shared" si="3"/>
        <v>0</v>
      </c>
    </row>
    <row r="37" spans="2:9" x14ac:dyDescent="0.2">
      <c r="B37" s="20" t="s">
        <v>335</v>
      </c>
      <c r="C37" s="291"/>
      <c r="D37" s="297">
        <v>0</v>
      </c>
      <c r="E37" s="165">
        <f t="shared" si="0"/>
        <v>0</v>
      </c>
      <c r="F37" s="164">
        <f t="shared" si="1"/>
        <v>0</v>
      </c>
      <c r="G37" s="291"/>
      <c r="H37" s="293">
        <v>292</v>
      </c>
      <c r="I37" s="166">
        <f t="shared" si="3"/>
        <v>0</v>
      </c>
    </row>
    <row r="38" spans="2:9" ht="13.5" thickBot="1" x14ac:dyDescent="0.25">
      <c r="B38" s="20" t="s">
        <v>334</v>
      </c>
      <c r="C38" s="291"/>
      <c r="D38" s="297">
        <v>2</v>
      </c>
      <c r="E38" s="165">
        <f t="shared" si="0"/>
        <v>2</v>
      </c>
      <c r="F38" s="164">
        <f t="shared" si="1"/>
        <v>2</v>
      </c>
      <c r="G38" s="291"/>
      <c r="H38" s="293">
        <v>1280</v>
      </c>
      <c r="I38" s="172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94"/>
    </row>
    <row r="40" spans="2:9" x14ac:dyDescent="0.2">
      <c r="I40" s="298">
        <f>SUM(I7:I38)</f>
        <v>0</v>
      </c>
    </row>
    <row r="41" spans="2:9" ht="13.5" thickBot="1" x14ac:dyDescent="0.25">
      <c r="I41" s="295"/>
    </row>
  </sheetData>
  <pageMargins left="0.7" right="0.7" top="0.75" bottom="0.75" header="0.3" footer="0.3"/>
  <pageSetup scale="75" orientation="landscape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topLeftCell="B1" workbookViewId="0">
      <selection activeCell="F5" sqref="F5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VIERNES 01 DE  ENERO  2021</v>
      </c>
      <c r="D1" s="3"/>
    </row>
    <row r="2" spans="2:13" x14ac:dyDescent="0.2">
      <c r="B2" s="63" t="str">
        <f>DIESEL!B2</f>
        <v>TRABAJARON : HUGO,EDUARDO,RICARDO,JONATHAN,EMANUEL,AIDA</v>
      </c>
    </row>
    <row r="3" spans="2:13" x14ac:dyDescent="0.2">
      <c r="B3" s="14" t="str">
        <f>DIESEL!B3</f>
        <v xml:space="preserve">ESTEBAN,PEDRO,MANUEL,FELIPE,JEREMIAS,GUADALUPE,ANTONIO </v>
      </c>
    </row>
    <row r="4" spans="2:13" x14ac:dyDescent="0.2">
      <c r="B4" s="150"/>
      <c r="C4" s="150"/>
      <c r="D4" s="151" t="s">
        <v>150</v>
      </c>
      <c r="E4" s="151" t="s">
        <v>151</v>
      </c>
      <c r="F4" s="152" t="s">
        <v>152</v>
      </c>
      <c r="G4" s="151"/>
      <c r="H4" s="151" t="s">
        <v>45</v>
      </c>
      <c r="I4" s="151" t="s">
        <v>154</v>
      </c>
      <c r="J4" s="7"/>
      <c r="K4" s="45"/>
      <c r="L4" s="45"/>
      <c r="M4" s="7"/>
    </row>
    <row r="5" spans="2:13" x14ac:dyDescent="0.2">
      <c r="B5" s="120" t="s">
        <v>67</v>
      </c>
      <c r="C5" s="141"/>
      <c r="D5" s="145">
        <v>1229</v>
      </c>
      <c r="E5" s="141">
        <f>C5+D5</f>
        <v>1229</v>
      </c>
      <c r="F5" s="145">
        <f>E5-G5</f>
        <v>1203</v>
      </c>
      <c r="G5" s="141">
        <v>26</v>
      </c>
      <c r="H5" s="142">
        <v>6</v>
      </c>
      <c r="I5" s="143">
        <f>G5*H5</f>
        <v>156</v>
      </c>
      <c r="J5" s="7"/>
      <c r="K5" s="135"/>
      <c r="L5" s="135"/>
      <c r="M5" s="7"/>
    </row>
    <row r="6" spans="2:13" x14ac:dyDescent="0.2">
      <c r="B6" s="277" t="s">
        <v>47</v>
      </c>
      <c r="C6" s="278"/>
      <c r="D6" s="145">
        <v>5379</v>
      </c>
      <c r="E6" s="141">
        <f t="shared" ref="E6:E70" si="0">C6+D6</f>
        <v>5379</v>
      </c>
      <c r="F6" s="145">
        <f t="shared" ref="F6:F74" si="1">E6-G6</f>
        <v>5293</v>
      </c>
      <c r="G6" s="141">
        <v>86</v>
      </c>
      <c r="H6" s="320">
        <v>16</v>
      </c>
      <c r="I6" s="143">
        <f>G6*H6</f>
        <v>1376</v>
      </c>
      <c r="J6" s="7"/>
      <c r="K6" s="135"/>
      <c r="L6" s="135"/>
      <c r="M6" s="7"/>
    </row>
    <row r="7" spans="2:13" x14ac:dyDescent="0.2">
      <c r="B7" s="277" t="s">
        <v>385</v>
      </c>
      <c r="C7" s="278"/>
      <c r="D7" s="145">
        <v>3540</v>
      </c>
      <c r="E7" s="141">
        <f t="shared" ref="E7:E11" si="2">C7+D7</f>
        <v>3540</v>
      </c>
      <c r="F7" s="145">
        <f t="shared" ref="F7:F11" si="3">E7-G7</f>
        <v>3535</v>
      </c>
      <c r="G7" s="141">
        <v>5</v>
      </c>
      <c r="H7" s="320">
        <v>18</v>
      </c>
      <c r="I7" s="143">
        <f t="shared" ref="I7:I70" si="4">G7*H7</f>
        <v>90</v>
      </c>
      <c r="J7" s="7"/>
      <c r="K7" s="135"/>
      <c r="L7" s="135"/>
      <c r="M7" s="7"/>
    </row>
    <row r="8" spans="2:13" x14ac:dyDescent="0.2">
      <c r="B8" s="393" t="s">
        <v>394</v>
      </c>
      <c r="C8" s="278"/>
      <c r="D8" s="145">
        <v>6584</v>
      </c>
      <c r="E8" s="141">
        <f t="shared" si="2"/>
        <v>6584</v>
      </c>
      <c r="F8" s="145">
        <f t="shared" si="3"/>
        <v>6535</v>
      </c>
      <c r="G8" s="141">
        <v>49</v>
      </c>
      <c r="H8" s="320">
        <v>19</v>
      </c>
      <c r="I8" s="143">
        <f t="shared" si="4"/>
        <v>931</v>
      </c>
      <c r="J8" s="7"/>
      <c r="K8" s="135"/>
      <c r="L8" s="135"/>
      <c r="M8" s="7"/>
    </row>
    <row r="9" spans="2:13" x14ac:dyDescent="0.2">
      <c r="B9" s="393" t="s">
        <v>398</v>
      </c>
      <c r="C9" s="278"/>
      <c r="D9" s="145">
        <v>0</v>
      </c>
      <c r="E9" s="141">
        <f t="shared" si="2"/>
        <v>0</v>
      </c>
      <c r="F9" s="145">
        <f t="shared" si="3"/>
        <v>0</v>
      </c>
      <c r="G9" s="141"/>
      <c r="H9" s="320">
        <v>14</v>
      </c>
      <c r="I9" s="143">
        <f t="shared" si="4"/>
        <v>0</v>
      </c>
      <c r="J9" s="7"/>
      <c r="K9" s="135"/>
      <c r="L9" s="135"/>
      <c r="M9" s="7"/>
    </row>
    <row r="10" spans="2:13" x14ac:dyDescent="0.2">
      <c r="B10" s="197" t="s">
        <v>408</v>
      </c>
      <c r="C10" s="278"/>
      <c r="D10" s="145">
        <v>1015</v>
      </c>
      <c r="E10" s="141">
        <f t="shared" si="2"/>
        <v>1015</v>
      </c>
      <c r="F10" s="145">
        <f t="shared" si="3"/>
        <v>1006</v>
      </c>
      <c r="G10" s="141">
        <v>9</v>
      </c>
      <c r="H10" s="397">
        <v>28</v>
      </c>
      <c r="I10" s="143">
        <f t="shared" si="4"/>
        <v>252</v>
      </c>
      <c r="J10" s="7"/>
      <c r="K10" s="135"/>
      <c r="L10" s="135"/>
      <c r="M10" s="7"/>
    </row>
    <row r="11" spans="2:13" x14ac:dyDescent="0.2">
      <c r="B11" s="277" t="s">
        <v>80</v>
      </c>
      <c r="C11" s="278"/>
      <c r="D11" s="145">
        <v>762</v>
      </c>
      <c r="E11" s="141">
        <f t="shared" si="2"/>
        <v>762</v>
      </c>
      <c r="F11" s="145">
        <f t="shared" si="3"/>
        <v>758</v>
      </c>
      <c r="G11" s="141">
        <v>4</v>
      </c>
      <c r="H11" s="320">
        <v>13</v>
      </c>
      <c r="I11" s="143">
        <f t="shared" si="4"/>
        <v>52</v>
      </c>
      <c r="J11" s="7"/>
      <c r="K11" s="135"/>
      <c r="L11" s="135"/>
      <c r="M11" s="7"/>
    </row>
    <row r="12" spans="2:13" x14ac:dyDescent="0.2">
      <c r="B12" s="277" t="s">
        <v>89</v>
      </c>
      <c r="C12" s="278"/>
      <c r="D12" s="145">
        <v>429</v>
      </c>
      <c r="E12" s="141">
        <f t="shared" si="0"/>
        <v>429</v>
      </c>
      <c r="F12" s="145">
        <f t="shared" si="1"/>
        <v>429</v>
      </c>
      <c r="G12" s="141"/>
      <c r="H12" s="320">
        <v>35</v>
      </c>
      <c r="I12" s="143">
        <f t="shared" si="4"/>
        <v>0</v>
      </c>
      <c r="J12" s="7"/>
      <c r="K12" s="135"/>
      <c r="L12" s="135"/>
      <c r="M12" s="7"/>
    </row>
    <row r="13" spans="2:13" x14ac:dyDescent="0.2">
      <c r="B13" s="277" t="s">
        <v>90</v>
      </c>
      <c r="C13" s="278"/>
      <c r="D13" s="145">
        <v>24</v>
      </c>
      <c r="E13" s="141">
        <f t="shared" si="0"/>
        <v>24</v>
      </c>
      <c r="F13" s="145">
        <f t="shared" si="1"/>
        <v>24</v>
      </c>
      <c r="G13" s="141"/>
      <c r="H13" s="320">
        <v>10</v>
      </c>
      <c r="I13" s="143">
        <f t="shared" si="4"/>
        <v>0</v>
      </c>
      <c r="J13" s="7"/>
      <c r="K13" s="135"/>
      <c r="L13" s="135"/>
      <c r="M13" s="7"/>
    </row>
    <row r="14" spans="2:13" x14ac:dyDescent="0.2">
      <c r="B14" s="197" t="s">
        <v>412</v>
      </c>
      <c r="C14" s="278"/>
      <c r="D14" s="145">
        <v>0</v>
      </c>
      <c r="E14" s="141">
        <f t="shared" si="0"/>
        <v>0</v>
      </c>
      <c r="F14" s="145">
        <f t="shared" si="1"/>
        <v>0</v>
      </c>
      <c r="G14" s="141"/>
      <c r="H14" s="320">
        <v>10</v>
      </c>
      <c r="I14" s="143">
        <f t="shared" si="4"/>
        <v>0</v>
      </c>
      <c r="J14" s="7"/>
      <c r="K14" s="135"/>
      <c r="L14" s="135"/>
      <c r="M14" s="7"/>
    </row>
    <row r="15" spans="2:13" x14ac:dyDescent="0.2">
      <c r="B15" s="393" t="s">
        <v>406</v>
      </c>
      <c r="C15" s="278"/>
      <c r="D15" s="145">
        <v>313</v>
      </c>
      <c r="E15" s="141">
        <f t="shared" si="0"/>
        <v>313</v>
      </c>
      <c r="F15" s="145">
        <f t="shared" si="1"/>
        <v>302</v>
      </c>
      <c r="G15" s="141">
        <v>11</v>
      </c>
      <c r="H15" s="320">
        <v>22</v>
      </c>
      <c r="I15" s="143">
        <f t="shared" si="4"/>
        <v>242</v>
      </c>
      <c r="J15" s="7"/>
      <c r="K15" s="135"/>
      <c r="L15" s="135"/>
      <c r="M15" s="7"/>
    </row>
    <row r="16" spans="2:13" x14ac:dyDescent="0.2">
      <c r="B16" s="197" t="s">
        <v>384</v>
      </c>
      <c r="C16" s="278"/>
      <c r="D16" s="145">
        <v>64</v>
      </c>
      <c r="E16" s="141">
        <f t="shared" si="0"/>
        <v>64</v>
      </c>
      <c r="F16" s="145">
        <f t="shared" si="1"/>
        <v>54</v>
      </c>
      <c r="G16" s="141">
        <v>10</v>
      </c>
      <c r="H16" s="320">
        <v>16</v>
      </c>
      <c r="I16" s="143">
        <f t="shared" si="4"/>
        <v>160</v>
      </c>
      <c r="J16" s="7"/>
      <c r="K16" s="135"/>
      <c r="L16" s="135"/>
      <c r="M16" s="7"/>
    </row>
    <row r="17" spans="2:13" x14ac:dyDescent="0.2">
      <c r="B17" s="197" t="s">
        <v>368</v>
      </c>
      <c r="C17" s="278"/>
      <c r="D17" s="145">
        <v>0</v>
      </c>
      <c r="E17" s="141">
        <f t="shared" si="0"/>
        <v>0</v>
      </c>
      <c r="F17" s="145">
        <f t="shared" si="1"/>
        <v>0</v>
      </c>
      <c r="G17" s="141"/>
      <c r="H17" s="320">
        <v>42</v>
      </c>
      <c r="I17" s="143">
        <f t="shared" si="4"/>
        <v>0</v>
      </c>
      <c r="J17" s="7"/>
      <c r="K17" s="135"/>
      <c r="L17" s="135"/>
      <c r="M17" s="7"/>
    </row>
    <row r="18" spans="2:13" x14ac:dyDescent="0.2">
      <c r="B18" s="393" t="s">
        <v>395</v>
      </c>
      <c r="C18" s="278"/>
      <c r="D18" s="145">
        <v>148</v>
      </c>
      <c r="E18" s="141">
        <f t="shared" si="0"/>
        <v>148</v>
      </c>
      <c r="F18" s="145">
        <f t="shared" si="1"/>
        <v>148</v>
      </c>
      <c r="G18" s="141"/>
      <c r="H18" s="397">
        <v>36</v>
      </c>
      <c r="I18" s="143">
        <f t="shared" si="4"/>
        <v>0</v>
      </c>
      <c r="J18" s="7"/>
      <c r="K18" s="135"/>
      <c r="L18" s="135"/>
      <c r="M18" s="7"/>
    </row>
    <row r="19" spans="2:13" x14ac:dyDescent="0.2">
      <c r="B19" s="197" t="s">
        <v>396</v>
      </c>
      <c r="C19" s="278"/>
      <c r="D19" s="145">
        <v>66</v>
      </c>
      <c r="E19" s="141">
        <f t="shared" si="0"/>
        <v>66</v>
      </c>
      <c r="F19" s="145">
        <f t="shared" si="1"/>
        <v>65</v>
      </c>
      <c r="G19" s="141">
        <v>1</v>
      </c>
      <c r="H19" s="397">
        <v>21</v>
      </c>
      <c r="I19" s="143">
        <f t="shared" si="4"/>
        <v>21</v>
      </c>
      <c r="J19" s="7"/>
      <c r="K19" s="135"/>
      <c r="L19" s="135"/>
      <c r="M19" s="7"/>
    </row>
    <row r="20" spans="2:13" x14ac:dyDescent="0.2">
      <c r="B20" s="393" t="s">
        <v>403</v>
      </c>
      <c r="C20" s="278"/>
      <c r="D20" s="145">
        <v>63</v>
      </c>
      <c r="E20" s="141">
        <f t="shared" si="0"/>
        <v>63</v>
      </c>
      <c r="F20" s="145">
        <f t="shared" si="1"/>
        <v>54</v>
      </c>
      <c r="G20" s="141">
        <v>9</v>
      </c>
      <c r="H20" s="320">
        <v>10</v>
      </c>
      <c r="I20" s="143">
        <f t="shared" si="4"/>
        <v>90</v>
      </c>
      <c r="J20" s="7"/>
      <c r="K20" s="135"/>
      <c r="L20" s="135"/>
      <c r="M20" s="7"/>
    </row>
    <row r="21" spans="2:13" x14ac:dyDescent="0.2">
      <c r="B21" s="277" t="s">
        <v>48</v>
      </c>
      <c r="C21" s="278"/>
      <c r="D21" s="145">
        <v>1155</v>
      </c>
      <c r="E21" s="141">
        <f t="shared" si="0"/>
        <v>1155</v>
      </c>
      <c r="F21" s="145">
        <f t="shared" si="1"/>
        <v>1136</v>
      </c>
      <c r="G21" s="141">
        <v>19</v>
      </c>
      <c r="H21" s="320">
        <v>5</v>
      </c>
      <c r="I21" s="143">
        <f t="shared" si="4"/>
        <v>95</v>
      </c>
      <c r="J21" s="7"/>
      <c r="K21" s="135"/>
      <c r="L21" s="135"/>
      <c r="M21" s="7"/>
    </row>
    <row r="22" spans="2:13" x14ac:dyDescent="0.2">
      <c r="B22" s="277" t="s">
        <v>49</v>
      </c>
      <c r="C22" s="278"/>
      <c r="D22" s="145">
        <v>1954</v>
      </c>
      <c r="E22" s="141">
        <f t="shared" si="0"/>
        <v>1954</v>
      </c>
      <c r="F22" s="145">
        <f t="shared" si="1"/>
        <v>1922</v>
      </c>
      <c r="G22" s="141">
        <v>32</v>
      </c>
      <c r="H22" s="320">
        <v>3</v>
      </c>
      <c r="I22" s="143">
        <f t="shared" si="4"/>
        <v>96</v>
      </c>
      <c r="J22" s="7"/>
      <c r="K22" s="135"/>
      <c r="L22" s="135"/>
      <c r="M22" s="7"/>
    </row>
    <row r="23" spans="2:13" x14ac:dyDescent="0.2">
      <c r="B23" s="277" t="s">
        <v>299</v>
      </c>
      <c r="C23" s="278"/>
      <c r="D23" s="145">
        <v>370</v>
      </c>
      <c r="E23" s="141">
        <f t="shared" si="0"/>
        <v>370</v>
      </c>
      <c r="F23" s="145">
        <f t="shared" si="1"/>
        <v>370</v>
      </c>
      <c r="G23" s="141"/>
      <c r="H23" s="320">
        <v>17</v>
      </c>
      <c r="I23" s="143">
        <f t="shared" si="4"/>
        <v>0</v>
      </c>
      <c r="J23" s="7"/>
      <c r="K23" s="135"/>
      <c r="L23" s="135"/>
      <c r="M23" s="7"/>
    </row>
    <row r="24" spans="2:13" x14ac:dyDescent="0.2">
      <c r="B24" s="197" t="s">
        <v>160</v>
      </c>
      <c r="C24" s="278"/>
      <c r="D24" s="145">
        <v>2</v>
      </c>
      <c r="E24" s="141">
        <f t="shared" si="0"/>
        <v>2</v>
      </c>
      <c r="F24" s="145">
        <f t="shared" si="1"/>
        <v>2</v>
      </c>
      <c r="G24" s="141"/>
      <c r="H24" s="320">
        <v>0</v>
      </c>
      <c r="I24" s="143">
        <f t="shared" si="4"/>
        <v>0</v>
      </c>
      <c r="J24" s="7"/>
      <c r="K24" s="135"/>
      <c r="L24" s="135"/>
      <c r="M24" s="7"/>
    </row>
    <row r="25" spans="2:13" x14ac:dyDescent="0.2">
      <c r="B25" s="277" t="s">
        <v>161</v>
      </c>
      <c r="C25" s="278"/>
      <c r="D25" s="145">
        <v>10</v>
      </c>
      <c r="E25" s="141">
        <f t="shared" si="0"/>
        <v>10</v>
      </c>
      <c r="F25" s="145">
        <f t="shared" si="1"/>
        <v>10</v>
      </c>
      <c r="G25" s="141"/>
      <c r="H25" s="320">
        <v>0</v>
      </c>
      <c r="I25" s="143">
        <f t="shared" si="4"/>
        <v>0</v>
      </c>
      <c r="J25" s="7"/>
      <c r="K25" s="135"/>
      <c r="L25" s="135"/>
      <c r="M25" s="7"/>
    </row>
    <row r="26" spans="2:13" x14ac:dyDescent="0.2">
      <c r="B26" s="197" t="s">
        <v>162</v>
      </c>
      <c r="C26" s="278"/>
      <c r="D26" s="145">
        <v>2</v>
      </c>
      <c r="E26" s="141">
        <f t="shared" si="0"/>
        <v>2</v>
      </c>
      <c r="F26" s="145">
        <f t="shared" si="1"/>
        <v>2</v>
      </c>
      <c r="G26" s="141"/>
      <c r="H26" s="320">
        <v>0</v>
      </c>
      <c r="I26" s="143">
        <f t="shared" si="4"/>
        <v>0</v>
      </c>
      <c r="J26" s="7"/>
      <c r="K26" s="135"/>
      <c r="L26" s="135"/>
      <c r="M26" s="7"/>
    </row>
    <row r="27" spans="2:13" x14ac:dyDescent="0.2">
      <c r="B27" s="277" t="s">
        <v>71</v>
      </c>
      <c r="C27" s="278"/>
      <c r="D27" s="145">
        <v>95</v>
      </c>
      <c r="E27" s="141">
        <f t="shared" si="0"/>
        <v>95</v>
      </c>
      <c r="F27" s="145">
        <f t="shared" si="1"/>
        <v>95</v>
      </c>
      <c r="G27" s="141"/>
      <c r="H27" s="320">
        <v>30</v>
      </c>
      <c r="I27" s="143">
        <f t="shared" si="4"/>
        <v>0</v>
      </c>
      <c r="J27" s="7"/>
      <c r="K27" s="135"/>
      <c r="L27" s="135"/>
      <c r="M27" s="7"/>
    </row>
    <row r="28" spans="2:13" x14ac:dyDescent="0.2">
      <c r="B28" s="277" t="s">
        <v>72</v>
      </c>
      <c r="C28" s="278"/>
      <c r="D28" s="145">
        <v>0</v>
      </c>
      <c r="E28" s="141">
        <f t="shared" si="0"/>
        <v>0</v>
      </c>
      <c r="F28" s="145">
        <f t="shared" si="1"/>
        <v>0</v>
      </c>
      <c r="G28" s="141"/>
      <c r="H28" s="320">
        <v>100</v>
      </c>
      <c r="I28" s="143">
        <f t="shared" si="4"/>
        <v>0</v>
      </c>
      <c r="J28" s="7"/>
      <c r="K28" s="135"/>
      <c r="L28" s="135"/>
      <c r="M28" s="7"/>
    </row>
    <row r="29" spans="2:13" x14ac:dyDescent="0.2">
      <c r="B29" s="277" t="s">
        <v>73</v>
      </c>
      <c r="C29" s="278"/>
      <c r="D29" s="145">
        <v>3</v>
      </c>
      <c r="E29" s="141">
        <f t="shared" si="0"/>
        <v>3</v>
      </c>
      <c r="F29" s="145">
        <f t="shared" si="1"/>
        <v>3</v>
      </c>
      <c r="G29" s="141"/>
      <c r="H29" s="320">
        <v>200</v>
      </c>
      <c r="I29" s="143">
        <f t="shared" si="4"/>
        <v>0</v>
      </c>
      <c r="J29" s="7"/>
      <c r="K29" s="135"/>
      <c r="L29" s="135"/>
      <c r="M29" s="7"/>
    </row>
    <row r="30" spans="2:13" x14ac:dyDescent="0.2">
      <c r="B30" s="277" t="s">
        <v>74</v>
      </c>
      <c r="C30" s="278"/>
      <c r="D30" s="145">
        <v>1</v>
      </c>
      <c r="E30" s="141">
        <f t="shared" si="0"/>
        <v>1</v>
      </c>
      <c r="F30" s="145">
        <f t="shared" si="1"/>
        <v>1</v>
      </c>
      <c r="G30" s="141"/>
      <c r="H30" s="320">
        <v>300</v>
      </c>
      <c r="I30" s="143">
        <f t="shared" si="4"/>
        <v>0</v>
      </c>
      <c r="J30" s="7"/>
      <c r="K30" s="135"/>
      <c r="L30" s="135"/>
      <c r="M30" s="7"/>
    </row>
    <row r="31" spans="2:13" x14ac:dyDescent="0.2">
      <c r="B31" s="277" t="s">
        <v>75</v>
      </c>
      <c r="C31" s="278"/>
      <c r="D31" s="145">
        <v>3</v>
      </c>
      <c r="E31" s="141">
        <f t="shared" si="0"/>
        <v>3</v>
      </c>
      <c r="F31" s="145">
        <f t="shared" si="1"/>
        <v>3</v>
      </c>
      <c r="G31" s="141"/>
      <c r="H31" s="320">
        <v>500</v>
      </c>
      <c r="I31" s="143">
        <f t="shared" si="4"/>
        <v>0</v>
      </c>
      <c r="J31" s="7"/>
      <c r="K31" s="135"/>
      <c r="L31" s="135"/>
      <c r="M31" s="7"/>
    </row>
    <row r="32" spans="2:13" x14ac:dyDescent="0.2">
      <c r="B32" s="277" t="s">
        <v>68</v>
      </c>
      <c r="C32" s="278"/>
      <c r="D32" s="145">
        <v>538</v>
      </c>
      <c r="E32" s="141">
        <f t="shared" si="0"/>
        <v>538</v>
      </c>
      <c r="F32" s="145">
        <f t="shared" si="1"/>
        <v>532</v>
      </c>
      <c r="G32" s="141">
        <v>6</v>
      </c>
      <c r="H32" s="320">
        <v>18</v>
      </c>
      <c r="I32" s="143">
        <f t="shared" si="4"/>
        <v>108</v>
      </c>
      <c r="J32" s="7"/>
      <c r="K32" s="135"/>
      <c r="L32" s="135"/>
      <c r="M32" s="7"/>
    </row>
    <row r="33" spans="1:13" x14ac:dyDescent="0.2">
      <c r="B33" s="277" t="s">
        <v>69</v>
      </c>
      <c r="C33" s="278"/>
      <c r="D33" s="145">
        <v>55</v>
      </c>
      <c r="E33" s="141">
        <f t="shared" si="0"/>
        <v>55</v>
      </c>
      <c r="F33" s="145">
        <f t="shared" si="1"/>
        <v>44</v>
      </c>
      <c r="G33" s="141">
        <v>11</v>
      </c>
      <c r="H33" s="320">
        <v>8</v>
      </c>
      <c r="I33" s="143">
        <f t="shared" si="4"/>
        <v>88</v>
      </c>
      <c r="J33" s="7"/>
      <c r="K33" s="135"/>
      <c r="L33" s="135"/>
      <c r="M33" s="7"/>
    </row>
    <row r="34" spans="1:13" x14ac:dyDescent="0.2">
      <c r="A34" s="41"/>
      <c r="B34" s="277" t="s">
        <v>50</v>
      </c>
      <c r="C34" s="278"/>
      <c r="D34" s="145">
        <v>3281</v>
      </c>
      <c r="E34" s="141">
        <f t="shared" si="0"/>
        <v>3281</v>
      </c>
      <c r="F34" s="145">
        <f t="shared" si="1"/>
        <v>3281</v>
      </c>
      <c r="G34" s="141"/>
      <c r="H34" s="320">
        <v>5</v>
      </c>
      <c r="I34" s="143">
        <f t="shared" si="4"/>
        <v>0</v>
      </c>
      <c r="J34" s="7"/>
      <c r="K34" s="135"/>
      <c r="L34" s="135"/>
      <c r="M34" s="7"/>
    </row>
    <row r="35" spans="1:13" x14ac:dyDescent="0.2">
      <c r="B35" s="277" t="s">
        <v>70</v>
      </c>
      <c r="C35" s="278"/>
      <c r="D35" s="145">
        <v>417</v>
      </c>
      <c r="E35" s="141">
        <f t="shared" si="0"/>
        <v>417</v>
      </c>
      <c r="F35" s="145">
        <f t="shared" si="1"/>
        <v>408</v>
      </c>
      <c r="G35" s="141">
        <v>9</v>
      </c>
      <c r="H35" s="320">
        <v>9</v>
      </c>
      <c r="I35" s="143">
        <f t="shared" si="4"/>
        <v>81</v>
      </c>
      <c r="J35" s="7"/>
      <c r="K35" s="135"/>
      <c r="L35" s="135"/>
      <c r="M35" s="7"/>
    </row>
    <row r="36" spans="1:13" x14ac:dyDescent="0.2">
      <c r="B36" s="277" t="s">
        <v>51</v>
      </c>
      <c r="C36" s="278"/>
      <c r="D36" s="145">
        <v>1112</v>
      </c>
      <c r="E36" s="141">
        <f t="shared" si="0"/>
        <v>1112</v>
      </c>
      <c r="F36" s="145">
        <f t="shared" si="1"/>
        <v>1107</v>
      </c>
      <c r="G36" s="141">
        <v>5</v>
      </c>
      <c r="H36" s="320">
        <v>6</v>
      </c>
      <c r="I36" s="143">
        <f t="shared" si="4"/>
        <v>30</v>
      </c>
      <c r="J36" s="7"/>
      <c r="K36" s="135"/>
      <c r="L36" s="135"/>
      <c r="M36" s="7"/>
    </row>
    <row r="37" spans="1:13" x14ac:dyDescent="0.2">
      <c r="B37" s="277" t="s">
        <v>52</v>
      </c>
      <c r="C37" s="278"/>
      <c r="D37" s="145">
        <v>4858</v>
      </c>
      <c r="E37" s="141">
        <f t="shared" si="0"/>
        <v>4858</v>
      </c>
      <c r="F37" s="145">
        <f t="shared" si="1"/>
        <v>4818</v>
      </c>
      <c r="G37" s="141">
        <v>40</v>
      </c>
      <c r="H37" s="320">
        <v>1</v>
      </c>
      <c r="I37" s="143">
        <f t="shared" si="4"/>
        <v>40</v>
      </c>
      <c r="J37" s="7"/>
      <c r="K37" s="135"/>
      <c r="L37" s="135"/>
      <c r="M37" s="7"/>
    </row>
    <row r="38" spans="1:13" x14ac:dyDescent="0.2">
      <c r="B38" s="277" t="s">
        <v>76</v>
      </c>
      <c r="C38" s="278"/>
      <c r="D38" s="145">
        <v>2792</v>
      </c>
      <c r="E38" s="141">
        <f t="shared" si="0"/>
        <v>2792</v>
      </c>
      <c r="F38" s="145">
        <f t="shared" si="1"/>
        <v>2784</v>
      </c>
      <c r="G38" s="141">
        <v>8</v>
      </c>
      <c r="H38" s="320">
        <v>64</v>
      </c>
      <c r="I38" s="143">
        <f t="shared" si="4"/>
        <v>512</v>
      </c>
      <c r="J38" s="7"/>
      <c r="K38" s="135"/>
      <c r="L38" s="135"/>
      <c r="M38" s="7"/>
    </row>
    <row r="39" spans="1:13" x14ac:dyDescent="0.2">
      <c r="B39" s="277" t="s">
        <v>281</v>
      </c>
      <c r="C39" s="278"/>
      <c r="D39" s="145">
        <v>2581</v>
      </c>
      <c r="E39" s="141">
        <f t="shared" si="0"/>
        <v>2581</v>
      </c>
      <c r="F39" s="145">
        <f t="shared" si="1"/>
        <v>2578</v>
      </c>
      <c r="G39" s="141">
        <v>3</v>
      </c>
      <c r="H39" s="320">
        <v>66</v>
      </c>
      <c r="I39" s="143">
        <f t="shared" si="4"/>
        <v>198</v>
      </c>
      <c r="J39" s="7"/>
      <c r="K39" s="135"/>
      <c r="L39" s="135"/>
      <c r="M39" s="7"/>
    </row>
    <row r="40" spans="1:13" x14ac:dyDescent="0.2">
      <c r="B40" s="277" t="s">
        <v>284</v>
      </c>
      <c r="C40" s="278"/>
      <c r="D40" s="145">
        <v>342</v>
      </c>
      <c r="E40" s="141">
        <f t="shared" si="0"/>
        <v>342</v>
      </c>
      <c r="F40" s="145">
        <f t="shared" si="1"/>
        <v>342</v>
      </c>
      <c r="G40" s="141"/>
      <c r="H40" s="320">
        <v>65</v>
      </c>
      <c r="I40" s="143">
        <f t="shared" si="4"/>
        <v>0</v>
      </c>
      <c r="J40" s="7"/>
      <c r="K40" s="135"/>
      <c r="L40" s="135"/>
      <c r="M40" s="7"/>
    </row>
    <row r="41" spans="1:13" x14ac:dyDescent="0.2">
      <c r="A41" s="41"/>
      <c r="B41" s="277" t="s">
        <v>413</v>
      </c>
      <c r="C41" s="278"/>
      <c r="D41" s="145">
        <v>189</v>
      </c>
      <c r="E41" s="141">
        <f t="shared" si="0"/>
        <v>189</v>
      </c>
      <c r="F41" s="145">
        <f t="shared" si="1"/>
        <v>189</v>
      </c>
      <c r="G41" s="141"/>
      <c r="H41" s="320">
        <v>64</v>
      </c>
      <c r="I41" s="143">
        <f t="shared" si="4"/>
        <v>0</v>
      </c>
      <c r="J41" s="7"/>
      <c r="K41" s="135"/>
      <c r="L41" s="135"/>
      <c r="M41" s="7"/>
    </row>
    <row r="42" spans="1:13" x14ac:dyDescent="0.2">
      <c r="B42" s="197" t="s">
        <v>293</v>
      </c>
      <c r="C42" s="336"/>
      <c r="D42" s="145">
        <v>36</v>
      </c>
      <c r="E42" s="141">
        <f t="shared" si="0"/>
        <v>36</v>
      </c>
      <c r="F42" s="145">
        <f t="shared" si="1"/>
        <v>36</v>
      </c>
      <c r="G42" s="141"/>
      <c r="H42" s="320">
        <v>69</v>
      </c>
      <c r="I42" s="143">
        <f t="shared" si="4"/>
        <v>0</v>
      </c>
      <c r="J42" s="7"/>
      <c r="K42" s="135"/>
      <c r="L42" s="135"/>
      <c r="M42" s="7"/>
    </row>
    <row r="43" spans="1:13" x14ac:dyDescent="0.2">
      <c r="B43" s="197" t="s">
        <v>286</v>
      </c>
      <c r="C43" s="278"/>
      <c r="D43" s="145">
        <v>1122</v>
      </c>
      <c r="E43" s="141">
        <f t="shared" si="0"/>
        <v>1122</v>
      </c>
      <c r="F43" s="145">
        <f t="shared" si="1"/>
        <v>1122</v>
      </c>
      <c r="G43" s="141"/>
      <c r="H43" s="320">
        <v>60</v>
      </c>
      <c r="I43" s="143">
        <f t="shared" si="4"/>
        <v>0</v>
      </c>
      <c r="J43" s="7"/>
      <c r="K43" s="135"/>
      <c r="L43" s="135"/>
      <c r="M43" s="7"/>
    </row>
    <row r="44" spans="1:13" x14ac:dyDescent="0.2">
      <c r="B44" s="197" t="s">
        <v>296</v>
      </c>
      <c r="C44" s="278"/>
      <c r="D44" s="145">
        <v>169</v>
      </c>
      <c r="E44" s="278">
        <f t="shared" si="0"/>
        <v>169</v>
      </c>
      <c r="F44" s="145">
        <f t="shared" si="1"/>
        <v>169</v>
      </c>
      <c r="G44" s="278"/>
      <c r="H44" s="320">
        <v>46</v>
      </c>
      <c r="I44" s="143">
        <f t="shared" si="4"/>
        <v>0</v>
      </c>
      <c r="J44" s="7"/>
      <c r="K44" s="135"/>
      <c r="L44" s="135"/>
      <c r="M44" s="7"/>
    </row>
    <row r="45" spans="1:13" x14ac:dyDescent="0.2">
      <c r="B45" s="197" t="s">
        <v>341</v>
      </c>
      <c r="C45" s="278"/>
      <c r="D45" s="145">
        <v>233</v>
      </c>
      <c r="E45" s="141">
        <f t="shared" si="0"/>
        <v>233</v>
      </c>
      <c r="F45" s="145">
        <f t="shared" si="1"/>
        <v>233</v>
      </c>
      <c r="G45" s="141"/>
      <c r="H45" s="320">
        <v>60</v>
      </c>
      <c r="I45" s="143">
        <f t="shared" si="4"/>
        <v>0</v>
      </c>
      <c r="J45" s="7"/>
      <c r="K45" s="135"/>
      <c r="L45" s="135"/>
      <c r="M45" s="7"/>
    </row>
    <row r="46" spans="1:13" x14ac:dyDescent="0.2">
      <c r="B46" s="277" t="s">
        <v>77</v>
      </c>
      <c r="C46" s="278">
        <v>60</v>
      </c>
      <c r="D46" s="145">
        <v>707</v>
      </c>
      <c r="E46" s="141">
        <f t="shared" si="0"/>
        <v>767</v>
      </c>
      <c r="F46" s="145">
        <f t="shared" si="1"/>
        <v>748</v>
      </c>
      <c r="G46" s="141">
        <v>19</v>
      </c>
      <c r="H46" s="320">
        <v>20</v>
      </c>
      <c r="I46" s="143">
        <f t="shared" si="4"/>
        <v>380</v>
      </c>
      <c r="J46" s="7"/>
      <c r="K46" s="135"/>
      <c r="L46" s="135"/>
      <c r="M46" s="7"/>
    </row>
    <row r="47" spans="1:13" x14ac:dyDescent="0.2">
      <c r="B47" s="277" t="s">
        <v>78</v>
      </c>
      <c r="C47" s="278"/>
      <c r="D47" s="145">
        <v>2514</v>
      </c>
      <c r="E47" s="141">
        <f>C47+D47</f>
        <v>2514</v>
      </c>
      <c r="F47" s="145">
        <f t="shared" si="1"/>
        <v>2491</v>
      </c>
      <c r="G47" s="141">
        <v>23</v>
      </c>
      <c r="H47" s="320">
        <v>11</v>
      </c>
      <c r="I47" s="143">
        <f t="shared" si="4"/>
        <v>253</v>
      </c>
      <c r="J47" s="7"/>
      <c r="K47" s="7"/>
      <c r="L47" s="7"/>
      <c r="M47" s="7"/>
    </row>
    <row r="48" spans="1:13" x14ac:dyDescent="0.2">
      <c r="B48" s="277" t="s">
        <v>79</v>
      </c>
      <c r="C48" s="278"/>
      <c r="D48" s="145">
        <v>1360</v>
      </c>
      <c r="E48" s="141">
        <f t="shared" si="0"/>
        <v>1360</v>
      </c>
      <c r="F48" s="145">
        <f t="shared" si="1"/>
        <v>1316</v>
      </c>
      <c r="G48" s="141">
        <v>44</v>
      </c>
      <c r="H48" s="320">
        <v>10</v>
      </c>
      <c r="I48" s="143">
        <f t="shared" si="4"/>
        <v>440</v>
      </c>
      <c r="J48" s="7"/>
      <c r="K48" s="7"/>
      <c r="L48" s="7"/>
      <c r="M48" s="7"/>
    </row>
    <row r="49" spans="1:13" x14ac:dyDescent="0.2">
      <c r="B49" s="277" t="s">
        <v>414</v>
      </c>
      <c r="C49" s="278"/>
      <c r="D49" s="145">
        <v>209</v>
      </c>
      <c r="E49" s="141">
        <f t="shared" si="0"/>
        <v>209</v>
      </c>
      <c r="F49" s="145">
        <f t="shared" si="1"/>
        <v>203</v>
      </c>
      <c r="G49" s="141">
        <v>6</v>
      </c>
      <c r="H49" s="320">
        <v>30</v>
      </c>
      <c r="I49" s="143">
        <f t="shared" si="4"/>
        <v>180</v>
      </c>
      <c r="J49" s="7"/>
      <c r="K49" s="7"/>
      <c r="L49" s="7"/>
      <c r="M49" s="7"/>
    </row>
    <row r="50" spans="1:13" x14ac:dyDescent="0.2">
      <c r="B50" s="277" t="s">
        <v>53</v>
      </c>
      <c r="C50" s="278"/>
      <c r="D50" s="145">
        <v>1812</v>
      </c>
      <c r="E50" s="141">
        <f t="shared" si="0"/>
        <v>1812</v>
      </c>
      <c r="F50" s="145">
        <f t="shared" si="1"/>
        <v>1800</v>
      </c>
      <c r="G50" s="141">
        <v>12</v>
      </c>
      <c r="H50" s="320">
        <v>13</v>
      </c>
      <c r="I50" s="143">
        <f t="shared" si="4"/>
        <v>156</v>
      </c>
      <c r="J50" s="7"/>
      <c r="K50" s="7"/>
      <c r="L50" s="7"/>
      <c r="M50" s="7"/>
    </row>
    <row r="51" spans="1:13" x14ac:dyDescent="0.2">
      <c r="B51" s="277" t="s">
        <v>81</v>
      </c>
      <c r="C51" s="336"/>
      <c r="D51" s="145">
        <v>736</v>
      </c>
      <c r="E51" s="141">
        <f t="shared" si="0"/>
        <v>736</v>
      </c>
      <c r="F51" s="145">
        <f t="shared" si="1"/>
        <v>734</v>
      </c>
      <c r="G51" s="141">
        <v>2</v>
      </c>
      <c r="H51" s="320">
        <v>4</v>
      </c>
      <c r="I51" s="143">
        <f t="shared" si="4"/>
        <v>8</v>
      </c>
      <c r="J51" s="7"/>
      <c r="K51" s="7"/>
      <c r="L51" s="7"/>
      <c r="M51" s="7"/>
    </row>
    <row r="52" spans="1:13" x14ac:dyDescent="0.2">
      <c r="B52" s="277" t="s">
        <v>54</v>
      </c>
      <c r="C52" s="278"/>
      <c r="D52" s="145">
        <v>12752</v>
      </c>
      <c r="E52" s="141">
        <f t="shared" si="0"/>
        <v>12752</v>
      </c>
      <c r="F52" s="145">
        <f t="shared" si="1"/>
        <v>12713</v>
      </c>
      <c r="G52" s="141">
        <v>39</v>
      </c>
      <c r="H52" s="320">
        <v>1</v>
      </c>
      <c r="I52" s="143">
        <f t="shared" si="4"/>
        <v>39</v>
      </c>
      <c r="J52" s="7"/>
      <c r="K52" s="7"/>
      <c r="L52" s="7"/>
      <c r="M52" s="7"/>
    </row>
    <row r="53" spans="1:13" x14ac:dyDescent="0.2">
      <c r="B53" s="277" t="s">
        <v>82</v>
      </c>
      <c r="C53" s="278"/>
      <c r="D53" s="164">
        <v>26</v>
      </c>
      <c r="E53" s="141">
        <f t="shared" si="0"/>
        <v>26</v>
      </c>
      <c r="F53" s="145">
        <f t="shared" si="1"/>
        <v>25</v>
      </c>
      <c r="G53" s="141">
        <v>1</v>
      </c>
      <c r="H53" s="320">
        <v>37</v>
      </c>
      <c r="I53" s="143">
        <f t="shared" si="4"/>
        <v>37</v>
      </c>
      <c r="J53" s="7"/>
      <c r="K53" s="7"/>
      <c r="L53" s="7"/>
      <c r="M53" s="7"/>
    </row>
    <row r="54" spans="1:13" x14ac:dyDescent="0.2">
      <c r="A54" s="7"/>
      <c r="B54" s="277" t="s">
        <v>85</v>
      </c>
      <c r="C54" s="278"/>
      <c r="D54" s="164">
        <v>58</v>
      </c>
      <c r="E54" s="141">
        <f t="shared" si="0"/>
        <v>58</v>
      </c>
      <c r="F54" s="145">
        <f t="shared" si="1"/>
        <v>57</v>
      </c>
      <c r="G54" s="141">
        <v>1</v>
      </c>
      <c r="H54" s="320">
        <v>60</v>
      </c>
      <c r="I54" s="143">
        <f t="shared" si="4"/>
        <v>60</v>
      </c>
      <c r="J54" s="7"/>
      <c r="K54" s="7"/>
      <c r="L54" s="7"/>
      <c r="M54" s="7"/>
    </row>
    <row r="55" spans="1:13" x14ac:dyDescent="0.2">
      <c r="B55" s="197" t="s">
        <v>83</v>
      </c>
      <c r="C55" s="278"/>
      <c r="D55" s="164">
        <v>14</v>
      </c>
      <c r="E55" s="141">
        <f t="shared" si="0"/>
        <v>14</v>
      </c>
      <c r="F55" s="145">
        <f t="shared" si="1"/>
        <v>13</v>
      </c>
      <c r="G55" s="141">
        <v>1</v>
      </c>
      <c r="H55" s="320">
        <v>35</v>
      </c>
      <c r="I55" s="143">
        <f t="shared" si="4"/>
        <v>35</v>
      </c>
      <c r="J55" s="7"/>
      <c r="K55" s="7"/>
      <c r="L55" s="7"/>
      <c r="M55" s="7"/>
    </row>
    <row r="56" spans="1:13" x14ac:dyDescent="0.2">
      <c r="A56" s="7"/>
      <c r="B56" s="277" t="s">
        <v>55</v>
      </c>
      <c r="C56" s="278"/>
      <c r="D56" s="164">
        <v>2311</v>
      </c>
      <c r="E56" s="141">
        <f t="shared" si="0"/>
        <v>2311</v>
      </c>
      <c r="F56" s="145">
        <f t="shared" si="1"/>
        <v>2303</v>
      </c>
      <c r="G56" s="141">
        <v>8</v>
      </c>
      <c r="H56" s="320">
        <v>7</v>
      </c>
      <c r="I56" s="143">
        <f t="shared" si="4"/>
        <v>56</v>
      </c>
      <c r="J56" s="7"/>
      <c r="K56" s="7"/>
      <c r="L56" s="7"/>
      <c r="M56" s="7"/>
    </row>
    <row r="57" spans="1:13" x14ac:dyDescent="0.2">
      <c r="A57" s="7"/>
      <c r="B57" s="277" t="s">
        <v>254</v>
      </c>
      <c r="C57" s="278"/>
      <c r="D57" s="169">
        <v>125</v>
      </c>
      <c r="E57" s="141">
        <f t="shared" si="0"/>
        <v>125</v>
      </c>
      <c r="F57" s="145">
        <f t="shared" si="1"/>
        <v>114</v>
      </c>
      <c r="G57" s="141">
        <v>11</v>
      </c>
      <c r="H57" s="320">
        <v>16</v>
      </c>
      <c r="I57" s="143">
        <f t="shared" si="4"/>
        <v>176</v>
      </c>
      <c r="J57" s="7"/>
      <c r="K57" s="7"/>
      <c r="L57" s="7"/>
      <c r="M57" s="7"/>
    </row>
    <row r="58" spans="1:13" x14ac:dyDescent="0.2">
      <c r="B58" s="197" t="s">
        <v>84</v>
      </c>
      <c r="C58" s="278"/>
      <c r="D58" s="169">
        <v>2555</v>
      </c>
      <c r="E58" s="141">
        <f t="shared" si="0"/>
        <v>2555</v>
      </c>
      <c r="F58" s="145">
        <f t="shared" si="1"/>
        <v>2473</v>
      </c>
      <c r="G58" s="141">
        <v>82</v>
      </c>
      <c r="H58" s="320">
        <v>15</v>
      </c>
      <c r="I58" s="143">
        <f t="shared" si="4"/>
        <v>1230</v>
      </c>
      <c r="J58" s="7"/>
      <c r="K58" s="7"/>
      <c r="L58" s="7"/>
      <c r="M58" s="7"/>
    </row>
    <row r="59" spans="1:13" x14ac:dyDescent="0.2">
      <c r="B59" s="277" t="s">
        <v>257</v>
      </c>
      <c r="C59" s="278"/>
      <c r="D59" s="164">
        <v>152</v>
      </c>
      <c r="E59" s="141">
        <f t="shared" si="0"/>
        <v>152</v>
      </c>
      <c r="F59" s="145">
        <f t="shared" si="1"/>
        <v>149</v>
      </c>
      <c r="G59" s="141">
        <v>3</v>
      </c>
      <c r="H59" s="320">
        <v>22</v>
      </c>
      <c r="I59" s="143">
        <f t="shared" si="4"/>
        <v>66</v>
      </c>
      <c r="J59" s="7"/>
      <c r="K59" s="7"/>
      <c r="L59" s="7"/>
      <c r="M59" s="7"/>
    </row>
    <row r="60" spans="1:13" x14ac:dyDescent="0.2">
      <c r="B60" s="277" t="s">
        <v>56</v>
      </c>
      <c r="C60" s="278"/>
      <c r="D60" s="164">
        <v>1103</v>
      </c>
      <c r="E60" s="141">
        <f t="shared" si="0"/>
        <v>1103</v>
      </c>
      <c r="F60" s="145">
        <f t="shared" si="1"/>
        <v>1087</v>
      </c>
      <c r="G60" s="141">
        <v>16</v>
      </c>
      <c r="H60" s="320">
        <v>12</v>
      </c>
      <c r="I60" s="143">
        <f t="shared" si="4"/>
        <v>192</v>
      </c>
      <c r="J60" s="7"/>
      <c r="K60" s="7"/>
      <c r="L60" s="7"/>
      <c r="M60" s="7"/>
    </row>
    <row r="61" spans="1:13" x14ac:dyDescent="0.2">
      <c r="B61" s="277" t="s">
        <v>57</v>
      </c>
      <c r="C61" s="278"/>
      <c r="D61" s="261">
        <v>132</v>
      </c>
      <c r="E61" s="141">
        <f t="shared" si="0"/>
        <v>132</v>
      </c>
      <c r="F61" s="145">
        <f t="shared" si="1"/>
        <v>86</v>
      </c>
      <c r="G61" s="141">
        <v>46</v>
      </c>
      <c r="H61" s="320">
        <v>6</v>
      </c>
      <c r="I61" s="143">
        <f t="shared" si="4"/>
        <v>276</v>
      </c>
      <c r="J61" s="7"/>
      <c r="K61" s="7"/>
      <c r="L61" s="7"/>
      <c r="M61" s="7"/>
    </row>
    <row r="62" spans="1:13" x14ac:dyDescent="0.2">
      <c r="B62" s="277" t="s">
        <v>88</v>
      </c>
      <c r="C62" s="278"/>
      <c r="D62" s="164">
        <v>0</v>
      </c>
      <c r="E62" s="141">
        <f t="shared" si="0"/>
        <v>0</v>
      </c>
      <c r="F62" s="145">
        <f t="shared" si="1"/>
        <v>0</v>
      </c>
      <c r="G62" s="141"/>
      <c r="H62" s="320">
        <v>3</v>
      </c>
      <c r="I62" s="143">
        <f t="shared" si="4"/>
        <v>0</v>
      </c>
      <c r="J62" s="7"/>
      <c r="K62" s="7"/>
      <c r="L62" s="7"/>
      <c r="M62" s="7"/>
    </row>
    <row r="63" spans="1:13" x14ac:dyDescent="0.2">
      <c r="B63" s="277" t="s">
        <v>371</v>
      </c>
      <c r="C63" s="278"/>
      <c r="D63" s="164">
        <v>16</v>
      </c>
      <c r="E63" s="141">
        <f t="shared" si="0"/>
        <v>16</v>
      </c>
      <c r="F63" s="145">
        <f t="shared" si="1"/>
        <v>14</v>
      </c>
      <c r="G63" s="141">
        <v>2</v>
      </c>
      <c r="H63" s="320">
        <v>41</v>
      </c>
      <c r="I63" s="143">
        <f t="shared" si="4"/>
        <v>82</v>
      </c>
      <c r="J63" s="7"/>
      <c r="K63" s="7"/>
      <c r="L63" s="7"/>
      <c r="M63" s="7"/>
    </row>
    <row r="64" spans="1:13" x14ac:dyDescent="0.2">
      <c r="B64" s="277" t="s">
        <v>93</v>
      </c>
      <c r="C64" s="278"/>
      <c r="D64" s="164">
        <v>3996</v>
      </c>
      <c r="E64" s="141">
        <f t="shared" si="0"/>
        <v>3996</v>
      </c>
      <c r="F64" s="145">
        <f t="shared" si="1"/>
        <v>3951</v>
      </c>
      <c r="G64" s="141">
        <v>45</v>
      </c>
      <c r="H64" s="320">
        <v>2</v>
      </c>
      <c r="I64" s="143">
        <f t="shared" si="4"/>
        <v>90</v>
      </c>
      <c r="J64" s="7"/>
      <c r="K64" s="7"/>
      <c r="L64" s="7"/>
      <c r="M64" s="7"/>
    </row>
    <row r="65" spans="2:15" x14ac:dyDescent="0.2">
      <c r="B65" s="277" t="s">
        <v>94</v>
      </c>
      <c r="C65" s="278"/>
      <c r="D65" s="164">
        <v>2008</v>
      </c>
      <c r="E65" s="141">
        <f>C65+D65</f>
        <v>2008</v>
      </c>
      <c r="F65" s="145">
        <f t="shared" si="1"/>
        <v>1974</v>
      </c>
      <c r="G65" s="141">
        <v>34</v>
      </c>
      <c r="H65" s="320">
        <v>14</v>
      </c>
      <c r="I65" s="143">
        <f t="shared" si="4"/>
        <v>476</v>
      </c>
      <c r="J65" s="7"/>
      <c r="K65" s="7"/>
      <c r="L65" s="7"/>
      <c r="M65" s="7"/>
    </row>
    <row r="66" spans="2:15" x14ac:dyDescent="0.2">
      <c r="B66" s="277" t="s">
        <v>95</v>
      </c>
      <c r="C66" s="278"/>
      <c r="D66" s="164">
        <v>394</v>
      </c>
      <c r="E66" s="141">
        <f t="shared" si="0"/>
        <v>394</v>
      </c>
      <c r="F66" s="145">
        <f t="shared" si="1"/>
        <v>380</v>
      </c>
      <c r="G66" s="141">
        <v>14</v>
      </c>
      <c r="H66" s="320">
        <v>25</v>
      </c>
      <c r="I66" s="143">
        <f t="shared" si="4"/>
        <v>350</v>
      </c>
      <c r="J66" s="7"/>
      <c r="K66" s="7"/>
      <c r="L66" s="7"/>
      <c r="M66" s="7"/>
    </row>
    <row r="67" spans="2:15" x14ac:dyDescent="0.2">
      <c r="B67" s="277" t="s">
        <v>250</v>
      </c>
      <c r="C67" s="278"/>
      <c r="D67" s="164">
        <v>17</v>
      </c>
      <c r="E67" s="141">
        <f t="shared" si="0"/>
        <v>17</v>
      </c>
      <c r="F67" s="145">
        <f t="shared" si="1"/>
        <v>13</v>
      </c>
      <c r="G67" s="141">
        <v>4</v>
      </c>
      <c r="H67" s="320">
        <v>26</v>
      </c>
      <c r="I67" s="143">
        <f t="shared" si="4"/>
        <v>104</v>
      </c>
      <c r="J67" s="7"/>
      <c r="K67" s="7"/>
      <c r="L67" s="7"/>
      <c r="M67" s="7"/>
    </row>
    <row r="68" spans="2:15" x14ac:dyDescent="0.2">
      <c r="B68" s="197" t="s">
        <v>87</v>
      </c>
      <c r="C68" s="278"/>
      <c r="D68" s="164">
        <v>16</v>
      </c>
      <c r="E68" s="141">
        <f t="shared" si="0"/>
        <v>16</v>
      </c>
      <c r="F68" s="145">
        <f t="shared" si="1"/>
        <v>16</v>
      </c>
      <c r="G68" s="141"/>
      <c r="H68" s="320">
        <v>10</v>
      </c>
      <c r="I68" s="143">
        <f t="shared" si="4"/>
        <v>0</v>
      </c>
      <c r="J68" s="7"/>
      <c r="K68" s="7"/>
      <c r="L68" s="7"/>
      <c r="M68" s="7"/>
    </row>
    <row r="69" spans="2:15" x14ac:dyDescent="0.2">
      <c r="B69" s="277" t="s">
        <v>255</v>
      </c>
      <c r="C69" s="278"/>
      <c r="D69" s="164">
        <v>9</v>
      </c>
      <c r="E69" s="141">
        <f t="shared" si="0"/>
        <v>9</v>
      </c>
      <c r="F69" s="145">
        <f t="shared" si="1"/>
        <v>8</v>
      </c>
      <c r="G69" s="141">
        <v>1</v>
      </c>
      <c r="H69" s="320">
        <v>36</v>
      </c>
      <c r="I69" s="143">
        <f t="shared" si="4"/>
        <v>36</v>
      </c>
      <c r="J69" s="7"/>
      <c r="K69" s="7"/>
      <c r="L69" s="7"/>
      <c r="M69" s="7"/>
    </row>
    <row r="70" spans="2:15" x14ac:dyDescent="0.2">
      <c r="B70" s="277" t="s">
        <v>92</v>
      </c>
      <c r="C70" s="278"/>
      <c r="D70" s="164">
        <v>37</v>
      </c>
      <c r="E70" s="141">
        <f t="shared" si="0"/>
        <v>37</v>
      </c>
      <c r="F70" s="145">
        <f t="shared" si="1"/>
        <v>34</v>
      </c>
      <c r="G70" s="141">
        <v>3</v>
      </c>
      <c r="H70" s="320">
        <v>41</v>
      </c>
      <c r="I70" s="143">
        <f t="shared" si="4"/>
        <v>123</v>
      </c>
      <c r="J70" s="7"/>
      <c r="K70" s="7"/>
      <c r="L70" s="7"/>
      <c r="M70" s="7"/>
    </row>
    <row r="71" spans="2:15" x14ac:dyDescent="0.2">
      <c r="B71" s="277" t="s">
        <v>415</v>
      </c>
      <c r="C71" s="278"/>
      <c r="D71" s="164">
        <v>0</v>
      </c>
      <c r="E71" s="141">
        <f t="shared" ref="E71:E99" si="5">C71+D71</f>
        <v>0</v>
      </c>
      <c r="F71" s="145">
        <f t="shared" si="1"/>
        <v>0</v>
      </c>
      <c r="G71" s="141"/>
      <c r="H71" s="320">
        <v>10</v>
      </c>
      <c r="I71" s="143">
        <f t="shared" ref="I71:I99" si="6">G71*H71</f>
        <v>0</v>
      </c>
      <c r="J71" s="7"/>
      <c r="K71" s="7"/>
      <c r="L71" s="7"/>
      <c r="M71" s="7"/>
      <c r="O71" t="s">
        <v>1</v>
      </c>
    </row>
    <row r="72" spans="2:15" x14ac:dyDescent="0.2">
      <c r="B72" s="277" t="s">
        <v>298</v>
      </c>
      <c r="C72" s="278"/>
      <c r="D72" s="164">
        <v>0</v>
      </c>
      <c r="E72" s="141">
        <f t="shared" si="5"/>
        <v>0</v>
      </c>
      <c r="F72" s="145">
        <f t="shared" si="1"/>
        <v>0</v>
      </c>
      <c r="G72" s="141"/>
      <c r="H72" s="320">
        <v>29</v>
      </c>
      <c r="I72" s="143">
        <f t="shared" si="6"/>
        <v>0</v>
      </c>
      <c r="J72" s="7"/>
      <c r="K72" s="7"/>
      <c r="L72" s="7"/>
      <c r="M72" s="7"/>
    </row>
    <row r="73" spans="2:15" x14ac:dyDescent="0.2">
      <c r="B73" s="277" t="s">
        <v>246</v>
      </c>
      <c r="C73" s="278"/>
      <c r="D73" s="164">
        <v>48</v>
      </c>
      <c r="E73" s="141">
        <f t="shared" si="5"/>
        <v>48</v>
      </c>
      <c r="F73" s="145">
        <f t="shared" si="1"/>
        <v>46</v>
      </c>
      <c r="G73" s="141">
        <v>2</v>
      </c>
      <c r="H73" s="320">
        <v>31</v>
      </c>
      <c r="I73" s="143">
        <f t="shared" si="6"/>
        <v>62</v>
      </c>
      <c r="J73" s="7"/>
      <c r="K73" s="7"/>
      <c r="L73" s="7"/>
      <c r="M73" s="7"/>
    </row>
    <row r="74" spans="2:15" x14ac:dyDescent="0.2">
      <c r="B74" s="197" t="s">
        <v>397</v>
      </c>
      <c r="C74" s="278"/>
      <c r="D74" s="164">
        <v>9</v>
      </c>
      <c r="E74" s="141">
        <f t="shared" si="5"/>
        <v>9</v>
      </c>
      <c r="F74" s="145">
        <f t="shared" si="1"/>
        <v>7</v>
      </c>
      <c r="G74" s="141">
        <v>2</v>
      </c>
      <c r="H74" s="320">
        <v>32</v>
      </c>
      <c r="I74" s="143">
        <f t="shared" si="6"/>
        <v>64</v>
      </c>
      <c r="J74" s="7"/>
      <c r="K74" s="7"/>
      <c r="L74" s="7"/>
      <c r="M74" s="7"/>
    </row>
    <row r="75" spans="2:15" x14ac:dyDescent="0.2">
      <c r="B75" s="197" t="s">
        <v>256</v>
      </c>
      <c r="C75" s="278"/>
      <c r="D75" s="164">
        <v>12</v>
      </c>
      <c r="E75" s="141">
        <f t="shared" si="5"/>
        <v>12</v>
      </c>
      <c r="F75" s="145">
        <f t="shared" ref="F75:F99" si="7">E75-G75</f>
        <v>11</v>
      </c>
      <c r="G75" s="141">
        <v>1</v>
      </c>
      <c r="H75" s="320">
        <v>31</v>
      </c>
      <c r="I75" s="143">
        <f t="shared" si="6"/>
        <v>31</v>
      </c>
      <c r="J75" s="7"/>
      <c r="K75" s="7"/>
      <c r="L75" s="7"/>
      <c r="M75" s="7"/>
    </row>
    <row r="76" spans="2:15" x14ac:dyDescent="0.2">
      <c r="B76" s="277" t="s">
        <v>294</v>
      </c>
      <c r="C76" s="278"/>
      <c r="D76" s="164">
        <v>34</v>
      </c>
      <c r="E76" s="141">
        <f t="shared" si="5"/>
        <v>34</v>
      </c>
      <c r="F76" s="145">
        <f t="shared" si="7"/>
        <v>33</v>
      </c>
      <c r="G76" s="141">
        <v>1</v>
      </c>
      <c r="H76" s="320">
        <v>27</v>
      </c>
      <c r="I76" s="143">
        <f t="shared" si="6"/>
        <v>27</v>
      </c>
      <c r="J76" s="7"/>
      <c r="K76" s="7"/>
      <c r="L76" s="7"/>
      <c r="M76" s="7"/>
    </row>
    <row r="77" spans="2:15" x14ac:dyDescent="0.2">
      <c r="B77" s="277" t="s">
        <v>58</v>
      </c>
      <c r="C77" s="278"/>
      <c r="D77" s="164">
        <v>391</v>
      </c>
      <c r="E77" s="149">
        <f t="shared" si="5"/>
        <v>391</v>
      </c>
      <c r="F77" s="145">
        <f t="shared" si="7"/>
        <v>357</v>
      </c>
      <c r="G77" s="141">
        <v>34</v>
      </c>
      <c r="H77" s="320">
        <v>8</v>
      </c>
      <c r="I77" s="143">
        <f t="shared" si="6"/>
        <v>272</v>
      </c>
    </row>
    <row r="78" spans="2:15" x14ac:dyDescent="0.2">
      <c r="B78" s="277" t="s">
        <v>96</v>
      </c>
      <c r="C78" s="278"/>
      <c r="D78" s="164">
        <v>400</v>
      </c>
      <c r="E78" s="149">
        <f t="shared" si="5"/>
        <v>400</v>
      </c>
      <c r="F78" s="145">
        <f t="shared" si="7"/>
        <v>391</v>
      </c>
      <c r="G78" s="141">
        <v>9</v>
      </c>
      <c r="H78" s="320">
        <v>17</v>
      </c>
      <c r="I78" s="143">
        <f t="shared" si="6"/>
        <v>153</v>
      </c>
    </row>
    <row r="79" spans="2:15" x14ac:dyDescent="0.2">
      <c r="B79" s="277" t="s">
        <v>158</v>
      </c>
      <c r="C79" s="278"/>
      <c r="D79" s="164">
        <v>148</v>
      </c>
      <c r="E79" s="149">
        <f t="shared" si="5"/>
        <v>148</v>
      </c>
      <c r="F79" s="145">
        <f t="shared" si="7"/>
        <v>148</v>
      </c>
      <c r="G79" s="141"/>
      <c r="H79" s="320">
        <v>17</v>
      </c>
      <c r="I79" s="143">
        <f t="shared" si="6"/>
        <v>0</v>
      </c>
    </row>
    <row r="80" spans="2:15" x14ac:dyDescent="0.2">
      <c r="B80" s="197" t="s">
        <v>249</v>
      </c>
      <c r="C80" s="278"/>
      <c r="D80" s="164">
        <v>140</v>
      </c>
      <c r="E80" s="149">
        <f t="shared" si="5"/>
        <v>140</v>
      </c>
      <c r="F80" s="145">
        <f t="shared" si="7"/>
        <v>136</v>
      </c>
      <c r="G80" s="141">
        <v>4</v>
      </c>
      <c r="H80" s="320">
        <v>24</v>
      </c>
      <c r="I80" s="143">
        <f t="shared" si="6"/>
        <v>96</v>
      </c>
    </row>
    <row r="81" spans="2:9" ht="15" x14ac:dyDescent="0.25">
      <c r="B81" s="197" t="s">
        <v>337</v>
      </c>
      <c r="C81" s="278"/>
      <c r="D81" s="164">
        <v>22</v>
      </c>
      <c r="E81" s="149">
        <f>C81+D81</f>
        <v>22</v>
      </c>
      <c r="F81" s="145">
        <f t="shared" si="7"/>
        <v>22</v>
      </c>
      <c r="G81" s="141"/>
      <c r="H81" s="320">
        <v>28</v>
      </c>
      <c r="I81" s="154">
        <f t="shared" si="6"/>
        <v>0</v>
      </c>
    </row>
    <row r="82" spans="2:9" ht="15" x14ac:dyDescent="0.25">
      <c r="B82" s="197" t="s">
        <v>370</v>
      </c>
      <c r="C82" s="337"/>
      <c r="D82" s="164">
        <v>31</v>
      </c>
      <c r="E82" s="149">
        <f t="shared" si="5"/>
        <v>31</v>
      </c>
      <c r="F82" s="145">
        <f t="shared" si="7"/>
        <v>28</v>
      </c>
      <c r="G82" s="141">
        <v>3</v>
      </c>
      <c r="H82" s="320">
        <v>27</v>
      </c>
      <c r="I82" s="154">
        <f t="shared" si="6"/>
        <v>81</v>
      </c>
    </row>
    <row r="83" spans="2:9" ht="15" x14ac:dyDescent="0.25">
      <c r="B83" s="197" t="s">
        <v>285</v>
      </c>
      <c r="C83" s="278"/>
      <c r="D83" s="164">
        <v>42</v>
      </c>
      <c r="E83" s="149">
        <f t="shared" si="5"/>
        <v>42</v>
      </c>
      <c r="F83" s="145">
        <f t="shared" si="7"/>
        <v>42</v>
      </c>
      <c r="G83" s="141"/>
      <c r="H83" s="320">
        <v>50</v>
      </c>
      <c r="I83" s="154">
        <f t="shared" si="6"/>
        <v>0</v>
      </c>
    </row>
    <row r="84" spans="2:9" ht="15" x14ac:dyDescent="0.25">
      <c r="B84" s="197" t="s">
        <v>377</v>
      </c>
      <c r="C84" s="145"/>
      <c r="D84" s="168">
        <v>0</v>
      </c>
      <c r="E84" s="149">
        <f t="shared" si="5"/>
        <v>0</v>
      </c>
      <c r="F84" s="145">
        <f t="shared" si="7"/>
        <v>0</v>
      </c>
      <c r="G84" s="312"/>
      <c r="H84" s="320">
        <v>49</v>
      </c>
      <c r="I84" s="154">
        <f t="shared" si="6"/>
        <v>0</v>
      </c>
    </row>
    <row r="85" spans="2:9" ht="15" x14ac:dyDescent="0.25">
      <c r="B85" s="197" t="s">
        <v>369</v>
      </c>
      <c r="C85" s="145"/>
      <c r="D85" s="168">
        <v>29</v>
      </c>
      <c r="E85" s="149">
        <f t="shared" si="5"/>
        <v>29</v>
      </c>
      <c r="F85" s="145">
        <f t="shared" si="7"/>
        <v>29</v>
      </c>
      <c r="G85" s="312"/>
      <c r="H85" s="398">
        <v>23</v>
      </c>
      <c r="I85" s="154">
        <f t="shared" si="6"/>
        <v>0</v>
      </c>
    </row>
    <row r="86" spans="2:9" ht="18.75" customHeight="1" x14ac:dyDescent="0.25">
      <c r="B86" s="197" t="s">
        <v>295</v>
      </c>
      <c r="C86" s="338"/>
      <c r="D86" s="168">
        <v>0</v>
      </c>
      <c r="E86" s="314">
        <f t="shared" si="5"/>
        <v>0</v>
      </c>
      <c r="F86" s="145">
        <f t="shared" si="7"/>
        <v>0</v>
      </c>
      <c r="G86" s="315"/>
      <c r="H86" s="320">
        <v>52</v>
      </c>
      <c r="I86" s="313">
        <f t="shared" si="6"/>
        <v>0</v>
      </c>
    </row>
    <row r="87" spans="2:9" ht="17.25" customHeight="1" x14ac:dyDescent="0.2">
      <c r="B87" s="197" t="s">
        <v>379</v>
      </c>
      <c r="C87" s="145"/>
      <c r="D87" s="170">
        <v>21</v>
      </c>
      <c r="E87" s="149">
        <f t="shared" si="5"/>
        <v>21</v>
      </c>
      <c r="F87" s="145">
        <f t="shared" si="7"/>
        <v>21</v>
      </c>
      <c r="G87" s="312"/>
      <c r="H87" s="320">
        <v>110</v>
      </c>
      <c r="I87" s="316">
        <f t="shared" si="6"/>
        <v>0</v>
      </c>
    </row>
    <row r="88" spans="2:9" ht="20.25" customHeight="1" x14ac:dyDescent="0.25">
      <c r="B88" s="197" t="s">
        <v>380</v>
      </c>
      <c r="C88" s="338"/>
      <c r="D88" s="170">
        <v>95</v>
      </c>
      <c r="E88" s="314">
        <f t="shared" si="5"/>
        <v>95</v>
      </c>
      <c r="F88" s="338">
        <f t="shared" si="7"/>
        <v>95</v>
      </c>
      <c r="G88" s="315"/>
      <c r="H88" s="397">
        <v>100</v>
      </c>
      <c r="I88" s="313">
        <f t="shared" si="6"/>
        <v>0</v>
      </c>
    </row>
    <row r="89" spans="2:9" ht="15.75" customHeight="1" x14ac:dyDescent="0.25">
      <c r="B89" s="197" t="s">
        <v>381</v>
      </c>
      <c r="C89" s="291"/>
      <c r="D89" s="168">
        <v>23</v>
      </c>
      <c r="E89" s="149">
        <f t="shared" si="5"/>
        <v>23</v>
      </c>
      <c r="F89" s="145">
        <f t="shared" si="7"/>
        <v>23</v>
      </c>
      <c r="G89" s="312"/>
      <c r="H89" s="397">
        <v>40</v>
      </c>
      <c r="I89" s="313">
        <f t="shared" si="6"/>
        <v>0</v>
      </c>
    </row>
    <row r="90" spans="2:9" ht="18.75" customHeight="1" x14ac:dyDescent="0.25">
      <c r="B90" s="394" t="s">
        <v>378</v>
      </c>
      <c r="C90" s="291"/>
      <c r="D90" s="168">
        <v>15</v>
      </c>
      <c r="E90" s="149">
        <f t="shared" si="5"/>
        <v>15</v>
      </c>
      <c r="F90" s="145">
        <f t="shared" si="7"/>
        <v>15</v>
      </c>
      <c r="G90" s="312"/>
      <c r="H90" s="399">
        <v>45</v>
      </c>
      <c r="I90" s="154">
        <f t="shared" si="6"/>
        <v>0</v>
      </c>
    </row>
    <row r="91" spans="2:9" ht="18.75" customHeight="1" x14ac:dyDescent="0.25">
      <c r="B91" s="197" t="s">
        <v>382</v>
      </c>
      <c r="C91" s="291"/>
      <c r="D91" s="168">
        <v>2407</v>
      </c>
      <c r="E91" s="149">
        <f t="shared" si="5"/>
        <v>2407</v>
      </c>
      <c r="F91" s="145">
        <f t="shared" si="7"/>
        <v>2403</v>
      </c>
      <c r="G91" s="312">
        <v>4</v>
      </c>
      <c r="H91" s="397">
        <v>19</v>
      </c>
      <c r="I91" s="154">
        <f t="shared" si="6"/>
        <v>76</v>
      </c>
    </row>
    <row r="92" spans="2:9" ht="20.25" customHeight="1" x14ac:dyDescent="0.25">
      <c r="B92" s="394" t="s">
        <v>383</v>
      </c>
      <c r="C92" s="291"/>
      <c r="D92" s="168">
        <v>49</v>
      </c>
      <c r="E92" s="291">
        <f t="shared" si="5"/>
        <v>49</v>
      </c>
      <c r="F92" s="291">
        <f t="shared" si="7"/>
        <v>49</v>
      </c>
      <c r="G92" s="312"/>
      <c r="H92" s="399">
        <v>30</v>
      </c>
      <c r="I92" s="154">
        <f t="shared" si="6"/>
        <v>0</v>
      </c>
    </row>
    <row r="93" spans="2:9" ht="20.25" customHeight="1" x14ac:dyDescent="0.25">
      <c r="B93" s="197" t="s">
        <v>401</v>
      </c>
      <c r="C93" s="291"/>
      <c r="D93" s="168">
        <v>0</v>
      </c>
      <c r="E93" s="291">
        <f t="shared" si="5"/>
        <v>0</v>
      </c>
      <c r="F93" s="291">
        <f t="shared" si="7"/>
        <v>0</v>
      </c>
      <c r="G93" s="312"/>
      <c r="H93" s="397">
        <v>45</v>
      </c>
      <c r="I93" s="154">
        <f t="shared" si="6"/>
        <v>0</v>
      </c>
    </row>
    <row r="94" spans="2:9" ht="20.25" customHeight="1" x14ac:dyDescent="0.25">
      <c r="B94" s="197" t="s">
        <v>402</v>
      </c>
      <c r="C94" s="291"/>
      <c r="D94" s="168">
        <v>0</v>
      </c>
      <c r="E94" s="291">
        <f t="shared" si="5"/>
        <v>0</v>
      </c>
      <c r="F94" s="291">
        <f t="shared" si="7"/>
        <v>0</v>
      </c>
      <c r="G94" s="312"/>
      <c r="H94" s="397">
        <v>24</v>
      </c>
      <c r="I94" s="154">
        <f t="shared" si="6"/>
        <v>0</v>
      </c>
    </row>
    <row r="95" spans="2:9" ht="18" customHeight="1" x14ac:dyDescent="0.25">
      <c r="B95" s="395" t="s">
        <v>86</v>
      </c>
      <c r="C95" s="396"/>
      <c r="D95" s="170">
        <v>24</v>
      </c>
      <c r="E95" s="314">
        <f t="shared" si="5"/>
        <v>24</v>
      </c>
      <c r="F95" s="338">
        <f t="shared" si="7"/>
        <v>24</v>
      </c>
      <c r="G95" s="315"/>
      <c r="H95" s="320">
        <v>55</v>
      </c>
      <c r="I95" s="313">
        <f t="shared" si="6"/>
        <v>0</v>
      </c>
    </row>
    <row r="96" spans="2:9" ht="15" x14ac:dyDescent="0.25">
      <c r="B96" s="197" t="s">
        <v>411</v>
      </c>
      <c r="C96" s="291"/>
      <c r="D96" s="168">
        <v>10</v>
      </c>
      <c r="E96" s="314">
        <f t="shared" si="5"/>
        <v>10</v>
      </c>
      <c r="F96" s="338">
        <f t="shared" si="7"/>
        <v>10</v>
      </c>
      <c r="G96" s="312"/>
      <c r="H96" s="397">
        <v>107</v>
      </c>
      <c r="I96" s="313">
        <f t="shared" si="6"/>
        <v>0</v>
      </c>
    </row>
    <row r="97" spans="2:9" ht="13.5" customHeight="1" x14ac:dyDescent="0.25">
      <c r="B97" s="277" t="s">
        <v>91</v>
      </c>
      <c r="C97" s="291"/>
      <c r="D97" s="168">
        <v>39</v>
      </c>
      <c r="E97" s="314">
        <f t="shared" si="5"/>
        <v>39</v>
      </c>
      <c r="F97" s="338">
        <f t="shared" si="7"/>
        <v>39</v>
      </c>
      <c r="G97" s="312"/>
      <c r="H97" s="320">
        <v>85</v>
      </c>
      <c r="I97" s="313">
        <f t="shared" si="6"/>
        <v>0</v>
      </c>
    </row>
    <row r="98" spans="2:9" ht="15" x14ac:dyDescent="0.25">
      <c r="B98" s="197" t="s">
        <v>416</v>
      </c>
      <c r="C98" s="291"/>
      <c r="D98" s="168">
        <v>64</v>
      </c>
      <c r="E98" s="314">
        <f t="shared" si="5"/>
        <v>64</v>
      </c>
      <c r="F98" s="338">
        <f t="shared" si="7"/>
        <v>64</v>
      </c>
      <c r="G98" s="312"/>
      <c r="H98" s="397">
        <v>23</v>
      </c>
      <c r="I98" s="313">
        <f t="shared" si="6"/>
        <v>0</v>
      </c>
    </row>
    <row r="99" spans="2:9" ht="15.75" thickBot="1" x14ac:dyDescent="0.3">
      <c r="B99" s="197" t="s">
        <v>407</v>
      </c>
      <c r="C99" s="291"/>
      <c r="D99" s="168">
        <v>11</v>
      </c>
      <c r="E99" s="149">
        <f t="shared" si="5"/>
        <v>11</v>
      </c>
      <c r="F99" s="145">
        <f t="shared" si="7"/>
        <v>11</v>
      </c>
      <c r="G99" s="312"/>
      <c r="H99" s="397">
        <v>19</v>
      </c>
      <c r="I99" s="313">
        <f t="shared" si="6"/>
        <v>0</v>
      </c>
    </row>
    <row r="100" spans="2:9" x14ac:dyDescent="0.2">
      <c r="C100" s="7"/>
      <c r="D100" s="317"/>
      <c r="E100" s="7"/>
      <c r="G100" s="41"/>
      <c r="I100" s="294"/>
    </row>
    <row r="101" spans="2:9" ht="21" customHeight="1" thickBot="1" x14ac:dyDescent="0.25">
      <c r="C101" s="7"/>
      <c r="D101" s="317"/>
      <c r="E101" s="7"/>
      <c r="G101" s="41"/>
      <c r="I101" s="400">
        <f>SUM(I5:I99)</f>
        <v>10325</v>
      </c>
    </row>
    <row r="102" spans="2:9" x14ac:dyDescent="0.2">
      <c r="C102" s="7"/>
      <c r="D102" s="317"/>
      <c r="E102" s="7"/>
      <c r="G102" s="41"/>
    </row>
    <row r="103" spans="2:9" x14ac:dyDescent="0.2">
      <c r="C103" s="7"/>
      <c r="D103" s="317"/>
      <c r="E103" s="7"/>
      <c r="G103" s="41"/>
    </row>
    <row r="104" spans="2:9" x14ac:dyDescent="0.2">
      <c r="C104" s="7"/>
      <c r="D104" s="317"/>
      <c r="E104" s="7"/>
      <c r="G104" s="41"/>
    </row>
    <row r="105" spans="2:9" x14ac:dyDescent="0.2">
      <c r="C105" s="7"/>
      <c r="D105" s="317"/>
      <c r="E105" s="7"/>
      <c r="G105" s="41"/>
    </row>
    <row r="106" spans="2:9" x14ac:dyDescent="0.2">
      <c r="C106" s="7"/>
      <c r="D106" s="317"/>
      <c r="E106" s="7"/>
      <c r="G106" s="41"/>
    </row>
    <row r="107" spans="2:9" x14ac:dyDescent="0.2">
      <c r="C107" s="7"/>
      <c r="D107" s="317"/>
      <c r="E107" s="7"/>
      <c r="G107" s="41"/>
    </row>
    <row r="108" spans="2:9" x14ac:dyDescent="0.2">
      <c r="C108" s="7"/>
      <c r="D108" s="7"/>
      <c r="E108" s="7"/>
      <c r="G108" s="41"/>
    </row>
    <row r="109" spans="2:9" x14ac:dyDescent="0.2">
      <c r="C109" s="7"/>
      <c r="D109" s="7"/>
      <c r="E109" s="7"/>
      <c r="G109" s="41"/>
    </row>
    <row r="110" spans="2:9" x14ac:dyDescent="0.2">
      <c r="G110" s="41"/>
    </row>
    <row r="111" spans="2:9" x14ac:dyDescent="0.2">
      <c r="G111" s="41"/>
    </row>
    <row r="112" spans="2:9" x14ac:dyDescent="0.2">
      <c r="G112" s="41"/>
    </row>
    <row r="113" spans="7:7" x14ac:dyDescent="0.2">
      <c r="G113" s="41"/>
    </row>
    <row r="114" spans="7:7" x14ac:dyDescent="0.2">
      <c r="G114" s="41"/>
    </row>
    <row r="115" spans="7:7" x14ac:dyDescent="0.2">
      <c r="G115" s="41"/>
    </row>
    <row r="116" spans="7:7" x14ac:dyDescent="0.2">
      <c r="G116" s="41"/>
    </row>
    <row r="117" spans="7:7" x14ac:dyDescent="0.2">
      <c r="G117" s="41"/>
    </row>
    <row r="118" spans="7:7" x14ac:dyDescent="0.2">
      <c r="G118" s="41"/>
    </row>
    <row r="119" spans="7:7" x14ac:dyDescent="0.2">
      <c r="G119" s="41"/>
    </row>
    <row r="120" spans="7:7" x14ac:dyDescent="0.2">
      <c r="G120" s="41"/>
    </row>
    <row r="121" spans="7:7" x14ac:dyDescent="0.2">
      <c r="G121" s="41"/>
    </row>
    <row r="122" spans="7:7" x14ac:dyDescent="0.2">
      <c r="G122" s="41"/>
    </row>
    <row r="123" spans="7:7" x14ac:dyDescent="0.2">
      <c r="G123" s="41"/>
    </row>
    <row r="124" spans="7:7" x14ac:dyDescent="0.2">
      <c r="G124" s="41"/>
    </row>
    <row r="125" spans="7:7" x14ac:dyDescent="0.2">
      <c r="G125" s="41"/>
    </row>
    <row r="126" spans="7:7" x14ac:dyDescent="0.2">
      <c r="G126" s="41"/>
    </row>
    <row r="127" spans="7:7" x14ac:dyDescent="0.2">
      <c r="G127" s="41"/>
    </row>
    <row r="128" spans="7:7" x14ac:dyDescent="0.2">
      <c r="G128" s="41"/>
    </row>
    <row r="129" spans="7:7" x14ac:dyDescent="0.2">
      <c r="G129" s="41"/>
    </row>
    <row r="130" spans="7:7" x14ac:dyDescent="0.2">
      <c r="G130" s="41"/>
    </row>
    <row r="131" spans="7:7" x14ac:dyDescent="0.2">
      <c r="G131" s="41"/>
    </row>
    <row r="132" spans="7:7" x14ac:dyDescent="0.2">
      <c r="G132" s="41"/>
    </row>
    <row r="133" spans="7:7" x14ac:dyDescent="0.2">
      <c r="G133" s="41"/>
    </row>
    <row r="134" spans="7:7" x14ac:dyDescent="0.2">
      <c r="G134" s="41"/>
    </row>
    <row r="135" spans="7:7" x14ac:dyDescent="0.2">
      <c r="G135" s="41"/>
    </row>
    <row r="136" spans="7:7" x14ac:dyDescent="0.2">
      <c r="G136" s="41"/>
    </row>
    <row r="137" spans="7:7" x14ac:dyDescent="0.2">
      <c r="G137" s="41"/>
    </row>
    <row r="138" spans="7:7" x14ac:dyDescent="0.2">
      <c r="G138" s="41"/>
    </row>
    <row r="139" spans="7:7" x14ac:dyDescent="0.2">
      <c r="G139" s="41"/>
    </row>
    <row r="140" spans="7:7" x14ac:dyDescent="0.2">
      <c r="G140" s="41"/>
    </row>
    <row r="141" spans="7:7" x14ac:dyDescent="0.2">
      <c r="G141" s="41"/>
    </row>
    <row r="142" spans="7:7" x14ac:dyDescent="0.2">
      <c r="G142" s="41"/>
    </row>
    <row r="143" spans="7:7" x14ac:dyDescent="0.2">
      <c r="G143" s="41"/>
    </row>
    <row r="144" spans="7:7" x14ac:dyDescent="0.2">
      <c r="G144" s="41"/>
    </row>
    <row r="145" spans="7:7" x14ac:dyDescent="0.2">
      <c r="G145" s="41"/>
    </row>
    <row r="146" spans="7:7" x14ac:dyDescent="0.2">
      <c r="G146" s="41"/>
    </row>
    <row r="147" spans="7:7" x14ac:dyDescent="0.2">
      <c r="G147" s="41"/>
    </row>
    <row r="148" spans="7:7" x14ac:dyDescent="0.2">
      <c r="G148" s="41"/>
    </row>
    <row r="149" spans="7:7" x14ac:dyDescent="0.2">
      <c r="G149" s="41"/>
    </row>
    <row r="150" spans="7:7" x14ac:dyDescent="0.2">
      <c r="G150" s="41"/>
    </row>
    <row r="151" spans="7:7" x14ac:dyDescent="0.2">
      <c r="G151" s="41"/>
    </row>
    <row r="152" spans="7:7" x14ac:dyDescent="0.2">
      <c r="G152" s="41"/>
    </row>
    <row r="153" spans="7:7" x14ac:dyDescent="0.2">
      <c r="G153" s="41"/>
    </row>
  </sheetData>
  <phoneticPr fontId="7" type="noConversion"/>
  <pageMargins left="1.1499212598425197" right="0.74803149606299213" top="0.15748031496062992" bottom="0.15748031496062992" header="0" footer="0"/>
  <pageSetup paperSize="9" scale="62" orientation="landscape" verticalDpi="7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74"/>
  <sheetViews>
    <sheetView topLeftCell="A3" workbookViewId="0">
      <selection activeCell="A3" sqref="A3:J33"/>
    </sheetView>
  </sheetViews>
  <sheetFormatPr baseColWidth="10" defaultColWidth="9.1406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0.5703125" customWidth="1"/>
    <col min="11" max="12" width="11.42578125" customWidth="1"/>
    <col min="13" max="13" width="15.42578125" customWidth="1"/>
    <col min="14" max="14" width="8.28515625" customWidth="1"/>
    <col min="15" max="15" width="8.7109375" customWidth="1"/>
    <col min="16" max="16" width="7.28515625" customWidth="1"/>
    <col min="17" max="17" width="8.7109375" customWidth="1"/>
    <col min="18" max="18" width="10.5703125" customWidth="1"/>
    <col min="19" max="259" width="11.42578125" customWidth="1"/>
  </cols>
  <sheetData>
    <row r="3" spans="2:18" x14ac:dyDescent="0.2">
      <c r="B3" s="3" t="str">
        <f>DIESEL!B1</f>
        <v>TEOTITLAN (5787) VIERNES 01 DE  ENERO  2021</v>
      </c>
      <c r="C3" s="3"/>
      <c r="D3" s="3"/>
      <c r="M3" s="3" t="str">
        <f>B3</f>
        <v>TEOTITLAN (5787) VIERNES 01 DE  ENERO  2021</v>
      </c>
    </row>
    <row r="5" spans="2:18" x14ac:dyDescent="0.2">
      <c r="B5" s="3" t="s">
        <v>421</v>
      </c>
      <c r="C5" s="3"/>
      <c r="D5" s="3"/>
      <c r="M5" s="3" t="str">
        <f>B5</f>
        <v>ENCARGADO:  HUGO RAMIREZ</v>
      </c>
    </row>
    <row r="6" spans="2:18" x14ac:dyDescent="0.2">
      <c r="M6" s="48"/>
      <c r="N6" s="49"/>
      <c r="O6" s="49"/>
      <c r="P6" s="49"/>
    </row>
    <row r="7" spans="2:18" ht="7.5" customHeight="1" thickBot="1" x14ac:dyDescent="0.25"/>
    <row r="8" spans="2:18" ht="22.5" customHeight="1" thickBot="1" x14ac:dyDescent="0.25">
      <c r="B8" s="196" t="s">
        <v>97</v>
      </c>
      <c r="C8" s="196"/>
      <c r="D8" s="330"/>
      <c r="E8" s="330" t="s">
        <v>98</v>
      </c>
      <c r="F8" s="196" t="s">
        <v>99</v>
      </c>
      <c r="G8" s="196" t="s">
        <v>153</v>
      </c>
      <c r="H8" s="196" t="s">
        <v>247</v>
      </c>
      <c r="I8" s="198" t="s">
        <v>45</v>
      </c>
      <c r="J8" s="199" t="s">
        <v>46</v>
      </c>
      <c r="M8" s="233" t="s">
        <v>259</v>
      </c>
      <c r="N8" s="234" t="s">
        <v>98</v>
      </c>
      <c r="O8" s="234" t="s">
        <v>99</v>
      </c>
      <c r="P8" s="234" t="s">
        <v>247</v>
      </c>
      <c r="Q8" s="234" t="s">
        <v>45</v>
      </c>
      <c r="R8" s="232" t="s">
        <v>46</v>
      </c>
    </row>
    <row r="9" spans="2:18" ht="13.5" thickBot="1" x14ac:dyDescent="0.25">
      <c r="B9" s="15"/>
      <c r="C9" s="1"/>
      <c r="D9" s="1"/>
      <c r="E9" s="54"/>
      <c r="F9" s="347"/>
      <c r="G9" s="194"/>
      <c r="H9" s="1"/>
      <c r="I9" s="1"/>
      <c r="J9" s="12"/>
      <c r="O9" s="258"/>
      <c r="P9" s="259"/>
      <c r="Q9" s="7"/>
      <c r="R9" s="7"/>
    </row>
    <row r="10" spans="2:18" ht="16.5" customHeight="1" x14ac:dyDescent="0.2">
      <c r="B10" s="111" t="s">
        <v>100</v>
      </c>
      <c r="C10" s="131"/>
      <c r="D10" s="37"/>
      <c r="E10" s="37">
        <v>54</v>
      </c>
      <c r="F10" s="37">
        <f t="shared" ref="F10:F31" si="0">D10+E10-H10</f>
        <v>45</v>
      </c>
      <c r="G10" s="113"/>
      <c r="H10" s="303">
        <v>9</v>
      </c>
      <c r="I10" s="114">
        <v>13</v>
      </c>
      <c r="J10" s="115">
        <f>H10*I10</f>
        <v>117</v>
      </c>
      <c r="K10" s="11"/>
      <c r="M10" s="237" t="s">
        <v>260</v>
      </c>
      <c r="N10" s="238">
        <v>8</v>
      </c>
      <c r="O10" s="238">
        <v>8</v>
      </c>
      <c r="P10" s="113"/>
      <c r="Q10" s="246">
        <v>55</v>
      </c>
      <c r="R10" s="247">
        <f>P10*Q10</f>
        <v>0</v>
      </c>
    </row>
    <row r="11" spans="2:18" ht="15" hidden="1" customHeight="1" x14ac:dyDescent="0.2">
      <c r="B11" s="20" t="s">
        <v>101</v>
      </c>
      <c r="C11" s="97"/>
      <c r="D11" s="117"/>
      <c r="E11" s="37"/>
      <c r="F11" s="37">
        <f t="shared" si="0"/>
        <v>0</v>
      </c>
      <c r="G11" s="129"/>
      <c r="H11" s="303"/>
      <c r="I11" s="116">
        <v>8</v>
      </c>
      <c r="J11" s="115">
        <f t="shared" ref="J11:J26" si="1">H11*I11</f>
        <v>0</v>
      </c>
      <c r="M11" s="239"/>
      <c r="N11" s="235"/>
      <c r="O11" s="235"/>
      <c r="P11" s="113"/>
      <c r="Q11" s="248"/>
      <c r="R11" s="249"/>
    </row>
    <row r="12" spans="2:18" ht="15" customHeight="1" x14ac:dyDescent="0.2">
      <c r="B12" s="20" t="s">
        <v>102</v>
      </c>
      <c r="C12" s="192"/>
      <c r="D12" s="37"/>
      <c r="E12" s="37">
        <v>27</v>
      </c>
      <c r="F12" s="37">
        <f t="shared" si="0"/>
        <v>27</v>
      </c>
      <c r="G12" s="113"/>
      <c r="H12" s="303"/>
      <c r="I12" s="116">
        <v>16</v>
      </c>
      <c r="J12" s="115">
        <f t="shared" ref="J12:J17" si="2">H12*I12</f>
        <v>0</v>
      </c>
      <c r="M12" s="240" t="s">
        <v>261</v>
      </c>
      <c r="N12" s="241">
        <v>10</v>
      </c>
      <c r="O12" s="241">
        <v>10</v>
      </c>
      <c r="P12" s="113"/>
      <c r="Q12" s="250">
        <v>58</v>
      </c>
      <c r="R12" s="251">
        <f t="shared" ref="R12:R20" si="3">P12*Q12</f>
        <v>0</v>
      </c>
    </row>
    <row r="13" spans="2:18" ht="15" customHeight="1" x14ac:dyDescent="0.2">
      <c r="B13" s="20" t="s">
        <v>101</v>
      </c>
      <c r="C13" s="192"/>
      <c r="D13" s="37"/>
      <c r="E13" s="37">
        <v>14</v>
      </c>
      <c r="F13" s="37">
        <f t="shared" si="0"/>
        <v>9</v>
      </c>
      <c r="G13" s="113"/>
      <c r="H13" s="303">
        <v>5</v>
      </c>
      <c r="I13" s="116">
        <v>18</v>
      </c>
      <c r="J13" s="115">
        <f t="shared" si="2"/>
        <v>90</v>
      </c>
      <c r="M13" s="242" t="s">
        <v>262</v>
      </c>
      <c r="N13" s="236">
        <v>11</v>
      </c>
      <c r="O13" s="236">
        <v>11</v>
      </c>
      <c r="P13" s="113"/>
      <c r="Q13" s="252">
        <v>50</v>
      </c>
      <c r="R13" s="251">
        <f t="shared" si="3"/>
        <v>0</v>
      </c>
    </row>
    <row r="14" spans="2:18" ht="15" customHeight="1" x14ac:dyDescent="0.2">
      <c r="B14" s="20" t="s">
        <v>103</v>
      </c>
      <c r="C14" s="192"/>
      <c r="D14" s="37"/>
      <c r="E14" s="37">
        <v>69</v>
      </c>
      <c r="F14" s="37">
        <f t="shared" si="0"/>
        <v>67</v>
      </c>
      <c r="G14" s="113"/>
      <c r="H14" s="303">
        <v>2</v>
      </c>
      <c r="I14" s="116">
        <v>28</v>
      </c>
      <c r="J14" s="115">
        <f t="shared" si="2"/>
        <v>56</v>
      </c>
      <c r="K14" s="10"/>
      <c r="M14" s="242" t="s">
        <v>263</v>
      </c>
      <c r="N14" s="236">
        <v>11</v>
      </c>
      <c r="O14" s="236">
        <v>11</v>
      </c>
      <c r="P14" s="113"/>
      <c r="Q14" s="252">
        <v>50</v>
      </c>
      <c r="R14" s="251">
        <f t="shared" si="3"/>
        <v>0</v>
      </c>
    </row>
    <row r="15" spans="2:18" ht="16.5" customHeight="1" x14ac:dyDescent="0.2">
      <c r="B15" s="123" t="s">
        <v>104</v>
      </c>
      <c r="C15" s="82"/>
      <c r="D15" s="37"/>
      <c r="E15" s="112">
        <v>92</v>
      </c>
      <c r="F15" s="37">
        <f t="shared" si="0"/>
        <v>81</v>
      </c>
      <c r="G15" s="113"/>
      <c r="H15" s="303">
        <v>11</v>
      </c>
      <c r="I15" s="116">
        <v>20</v>
      </c>
      <c r="J15" s="115">
        <f t="shared" si="2"/>
        <v>220</v>
      </c>
      <c r="M15" s="242" t="s">
        <v>264</v>
      </c>
      <c r="N15" s="236">
        <v>10</v>
      </c>
      <c r="O15" s="236">
        <v>10</v>
      </c>
      <c r="P15" s="113"/>
      <c r="Q15" s="252">
        <v>50</v>
      </c>
      <c r="R15" s="251">
        <f t="shared" si="3"/>
        <v>0</v>
      </c>
    </row>
    <row r="16" spans="2:18" ht="15" customHeight="1" x14ac:dyDescent="0.2">
      <c r="B16" s="111" t="s">
        <v>105</v>
      </c>
      <c r="C16" s="131"/>
      <c r="D16" s="37"/>
      <c r="E16" s="37">
        <v>123</v>
      </c>
      <c r="F16" s="37">
        <f t="shared" si="0"/>
        <v>117</v>
      </c>
      <c r="G16" s="113"/>
      <c r="H16" s="303">
        <v>6</v>
      </c>
      <c r="I16" s="114">
        <v>29</v>
      </c>
      <c r="J16" s="115">
        <f t="shared" si="2"/>
        <v>174</v>
      </c>
      <c r="M16" s="242" t="s">
        <v>265</v>
      </c>
      <c r="N16" s="236">
        <v>11</v>
      </c>
      <c r="O16" s="236">
        <v>11</v>
      </c>
      <c r="P16" s="113"/>
      <c r="Q16" s="252">
        <v>50</v>
      </c>
      <c r="R16" s="253">
        <f t="shared" si="3"/>
        <v>0</v>
      </c>
    </row>
    <row r="17" spans="2:18" ht="15.75" customHeight="1" x14ac:dyDescent="0.2">
      <c r="B17" s="20" t="s">
        <v>106</v>
      </c>
      <c r="C17" s="20"/>
      <c r="D17" s="112"/>
      <c r="E17" s="37">
        <v>102</v>
      </c>
      <c r="F17" s="37">
        <f t="shared" si="0"/>
        <v>98</v>
      </c>
      <c r="G17" s="113"/>
      <c r="H17" s="303">
        <v>4</v>
      </c>
      <c r="I17" s="116">
        <v>31</v>
      </c>
      <c r="J17" s="115">
        <f t="shared" si="2"/>
        <v>124</v>
      </c>
      <c r="M17" s="242" t="s">
        <v>266</v>
      </c>
      <c r="N17" s="236">
        <v>11</v>
      </c>
      <c r="O17" s="236">
        <v>11</v>
      </c>
      <c r="P17" s="113"/>
      <c r="Q17" s="252">
        <v>50</v>
      </c>
      <c r="R17" s="253">
        <f t="shared" si="3"/>
        <v>0</v>
      </c>
    </row>
    <row r="18" spans="2:18" ht="16.5" customHeight="1" x14ac:dyDescent="0.2">
      <c r="B18" s="111" t="s">
        <v>107</v>
      </c>
      <c r="C18" s="131"/>
      <c r="D18" s="37"/>
      <c r="E18" s="37">
        <v>0</v>
      </c>
      <c r="F18" s="37">
        <f t="shared" si="0"/>
        <v>0</v>
      </c>
      <c r="G18" s="113"/>
      <c r="H18" s="303"/>
      <c r="I18" s="116">
        <v>26</v>
      </c>
      <c r="J18" s="115">
        <f t="shared" si="1"/>
        <v>0</v>
      </c>
      <c r="M18" s="242" t="s">
        <v>267</v>
      </c>
      <c r="N18" s="236">
        <v>7</v>
      </c>
      <c r="O18" s="236">
        <v>7</v>
      </c>
      <c r="P18" s="113"/>
      <c r="Q18" s="252">
        <v>50</v>
      </c>
      <c r="R18" s="253">
        <f t="shared" si="3"/>
        <v>0</v>
      </c>
    </row>
    <row r="19" spans="2:18" ht="15" customHeight="1" x14ac:dyDescent="0.2">
      <c r="B19" s="20" t="s">
        <v>297</v>
      </c>
      <c r="C19" s="192"/>
      <c r="D19" s="37"/>
      <c r="E19" s="37">
        <v>5</v>
      </c>
      <c r="F19" s="37">
        <f t="shared" si="0"/>
        <v>5</v>
      </c>
      <c r="G19" s="113"/>
      <c r="H19" s="303"/>
      <c r="I19" s="116">
        <v>26</v>
      </c>
      <c r="J19" s="115">
        <f t="shared" si="1"/>
        <v>0</v>
      </c>
      <c r="M19" s="242" t="s">
        <v>268</v>
      </c>
      <c r="N19" s="283">
        <v>12</v>
      </c>
      <c r="O19" s="283">
        <v>12</v>
      </c>
      <c r="P19" s="113"/>
      <c r="Q19" s="252">
        <v>50</v>
      </c>
      <c r="R19" s="253">
        <f t="shared" si="3"/>
        <v>0</v>
      </c>
    </row>
    <row r="20" spans="2:18" ht="15.75" customHeight="1" x14ac:dyDescent="0.2">
      <c r="B20" s="20" t="s">
        <v>108</v>
      </c>
      <c r="C20" s="192"/>
      <c r="D20" s="37"/>
      <c r="E20" s="37">
        <v>0</v>
      </c>
      <c r="F20" s="37">
        <f t="shared" si="0"/>
        <v>0</v>
      </c>
      <c r="G20" s="113"/>
      <c r="H20" s="303"/>
      <c r="I20" s="116">
        <v>21</v>
      </c>
      <c r="J20" s="115">
        <f t="shared" si="1"/>
        <v>0</v>
      </c>
      <c r="M20" s="242" t="s">
        <v>269</v>
      </c>
      <c r="N20" s="236">
        <v>5</v>
      </c>
      <c r="O20" s="236">
        <v>5</v>
      </c>
      <c r="P20" s="113"/>
      <c r="Q20" s="252">
        <v>50</v>
      </c>
      <c r="R20" s="253">
        <f t="shared" si="3"/>
        <v>0</v>
      </c>
    </row>
    <row r="21" spans="2:18" ht="15.75" customHeight="1" x14ac:dyDescent="0.2">
      <c r="B21" s="391" t="s">
        <v>409</v>
      </c>
      <c r="C21" s="192"/>
      <c r="D21" s="37"/>
      <c r="E21" s="37">
        <v>11</v>
      </c>
      <c r="F21" s="37">
        <f t="shared" si="0"/>
        <v>11</v>
      </c>
      <c r="G21" s="113"/>
      <c r="H21" s="303"/>
      <c r="I21" s="116">
        <v>18</v>
      </c>
      <c r="J21" s="115">
        <f t="shared" si="1"/>
        <v>0</v>
      </c>
      <c r="M21" s="242"/>
      <c r="N21" s="236"/>
      <c r="O21" s="236"/>
      <c r="P21" s="113"/>
      <c r="Q21" s="252"/>
      <c r="R21" s="253"/>
    </row>
    <row r="22" spans="2:18" ht="15.75" customHeight="1" x14ac:dyDescent="0.2">
      <c r="B22" s="391" t="s">
        <v>410</v>
      </c>
      <c r="C22" s="192"/>
      <c r="D22" s="37"/>
      <c r="E22" s="37">
        <v>0</v>
      </c>
      <c r="F22" s="37">
        <f t="shared" si="0"/>
        <v>0</v>
      </c>
      <c r="G22" s="113"/>
      <c r="H22" s="303"/>
      <c r="I22" s="116">
        <v>17</v>
      </c>
      <c r="J22" s="115">
        <f t="shared" si="1"/>
        <v>0</v>
      </c>
      <c r="M22" s="242"/>
      <c r="N22" s="236"/>
      <c r="O22" s="236"/>
      <c r="P22" s="113"/>
      <c r="Q22" s="252"/>
      <c r="R22" s="253"/>
    </row>
    <row r="23" spans="2:18" ht="15" customHeight="1" x14ac:dyDescent="0.2">
      <c r="B23" s="20" t="s">
        <v>109</v>
      </c>
      <c r="C23" s="192"/>
      <c r="D23" s="37"/>
      <c r="E23" s="37">
        <v>78</v>
      </c>
      <c r="F23" s="37">
        <f t="shared" si="0"/>
        <v>75</v>
      </c>
      <c r="G23" s="113"/>
      <c r="H23" s="303">
        <v>3</v>
      </c>
      <c r="I23" s="116">
        <v>26</v>
      </c>
      <c r="J23" s="115">
        <f t="shared" si="1"/>
        <v>78</v>
      </c>
      <c r="M23" s="242"/>
      <c r="N23" s="236"/>
      <c r="O23" s="236"/>
      <c r="P23" s="236"/>
      <c r="Q23" s="252"/>
      <c r="R23" s="253"/>
    </row>
    <row r="24" spans="2:18" ht="16.5" customHeight="1" x14ac:dyDescent="0.2">
      <c r="B24" s="20" t="s">
        <v>110</v>
      </c>
      <c r="C24" s="192"/>
      <c r="D24" s="37"/>
      <c r="E24" s="37">
        <v>0</v>
      </c>
      <c r="F24" s="37">
        <f t="shared" si="0"/>
        <v>0</v>
      </c>
      <c r="G24" s="113"/>
      <c r="H24" s="303"/>
      <c r="I24" s="116">
        <v>40</v>
      </c>
      <c r="J24" s="118">
        <f t="shared" si="1"/>
        <v>0</v>
      </c>
      <c r="M24" s="242"/>
      <c r="N24" s="236"/>
      <c r="O24" s="236"/>
      <c r="P24" s="236"/>
      <c r="Q24" s="252"/>
      <c r="R24" s="253"/>
    </row>
    <row r="25" spans="2:18" ht="15.75" customHeight="1" thickBot="1" x14ac:dyDescent="0.25">
      <c r="B25" s="108" t="s">
        <v>336</v>
      </c>
      <c r="C25" s="193"/>
      <c r="D25" s="37"/>
      <c r="E25" s="37">
        <v>0</v>
      </c>
      <c r="F25" s="37">
        <f t="shared" si="0"/>
        <v>0</v>
      </c>
      <c r="G25" s="113"/>
      <c r="H25" s="303"/>
      <c r="I25" s="116">
        <v>18</v>
      </c>
      <c r="J25" s="115">
        <f t="shared" si="1"/>
        <v>0</v>
      </c>
      <c r="M25" s="243"/>
      <c r="N25" s="244"/>
      <c r="O25" s="244"/>
      <c r="P25" s="245"/>
      <c r="Q25" s="254"/>
      <c r="R25" s="255"/>
    </row>
    <row r="26" spans="2:18" ht="15.75" customHeight="1" x14ac:dyDescent="0.2">
      <c r="B26" s="108" t="s">
        <v>357</v>
      </c>
      <c r="C26" s="193"/>
      <c r="D26" s="37"/>
      <c r="E26" s="119">
        <v>54</v>
      </c>
      <c r="F26" s="37">
        <f t="shared" si="0"/>
        <v>53</v>
      </c>
      <c r="G26" s="113"/>
      <c r="H26" s="303">
        <v>1</v>
      </c>
      <c r="I26" s="116">
        <v>31</v>
      </c>
      <c r="J26" s="115">
        <f t="shared" si="1"/>
        <v>31</v>
      </c>
      <c r="N26" s="6"/>
      <c r="P26" s="43"/>
    </row>
    <row r="27" spans="2:18" ht="15.75" customHeight="1" x14ac:dyDescent="0.25">
      <c r="B27" s="108" t="s">
        <v>111</v>
      </c>
      <c r="C27" s="193"/>
      <c r="D27" s="37"/>
      <c r="E27" s="119">
        <v>70</v>
      </c>
      <c r="F27" s="37">
        <f t="shared" si="0"/>
        <v>70</v>
      </c>
      <c r="G27" s="113"/>
      <c r="H27" s="303"/>
      <c r="I27" s="116">
        <v>13</v>
      </c>
      <c r="J27" s="115">
        <f>H27*I27</f>
        <v>0</v>
      </c>
      <c r="P27" s="256" t="s">
        <v>154</v>
      </c>
      <c r="Q27" s="29"/>
      <c r="R27" s="257">
        <f>SUM(R10:R25)</f>
        <v>0</v>
      </c>
    </row>
    <row r="28" spans="2:18" x14ac:dyDescent="0.2">
      <c r="B28" s="20" t="s">
        <v>112</v>
      </c>
      <c r="C28" s="20"/>
      <c r="D28" s="119"/>
      <c r="E28" s="371">
        <v>49</v>
      </c>
      <c r="F28" s="37">
        <f t="shared" si="0"/>
        <v>46</v>
      </c>
      <c r="G28" s="195"/>
      <c r="H28" s="303">
        <v>3</v>
      </c>
      <c r="I28" s="116">
        <v>20</v>
      </c>
      <c r="J28" s="115">
        <f>H28*I28</f>
        <v>60</v>
      </c>
      <c r="K28" s="7"/>
      <c r="L28" s="7"/>
      <c r="O28" s="43"/>
      <c r="P28" s="43"/>
    </row>
    <row r="29" spans="2:18" x14ac:dyDescent="0.2">
      <c r="B29" s="20" t="s">
        <v>113</v>
      </c>
      <c r="C29" s="20"/>
      <c r="D29" s="119"/>
      <c r="E29" s="282">
        <v>2</v>
      </c>
      <c r="F29" s="37">
        <f t="shared" si="0"/>
        <v>2</v>
      </c>
      <c r="G29" s="195"/>
      <c r="H29" s="303"/>
      <c r="I29" s="116">
        <v>47</v>
      </c>
      <c r="J29" s="115">
        <f>H29*I29</f>
        <v>0</v>
      </c>
      <c r="K29" s="8"/>
      <c r="L29" s="69"/>
      <c r="O29" s="43"/>
      <c r="P29" s="43"/>
    </row>
    <row r="30" spans="2:18" x14ac:dyDescent="0.2">
      <c r="B30" s="370" t="s">
        <v>114</v>
      </c>
      <c r="C30" s="370"/>
      <c r="D30" s="371"/>
      <c r="E30" s="374">
        <v>7</v>
      </c>
      <c r="F30" s="372">
        <f t="shared" si="0"/>
        <v>7</v>
      </c>
      <c r="G30" s="119"/>
      <c r="H30" s="305"/>
      <c r="I30" s="116">
        <v>37</v>
      </c>
      <c r="J30" s="115">
        <f>H30*I30</f>
        <v>0</v>
      </c>
      <c r="K30" s="7"/>
      <c r="L30" s="7"/>
      <c r="O30" s="43"/>
      <c r="P30" s="43"/>
    </row>
    <row r="31" spans="2:18" x14ac:dyDescent="0.2">
      <c r="B31" s="20" t="s">
        <v>372</v>
      </c>
      <c r="C31" s="20"/>
      <c r="D31" s="282"/>
      <c r="E31" s="282">
        <v>124</v>
      </c>
      <c r="F31" s="112">
        <f t="shared" si="0"/>
        <v>124</v>
      </c>
      <c r="G31" s="119"/>
      <c r="H31" s="305"/>
      <c r="I31" s="116">
        <v>11</v>
      </c>
      <c r="J31" s="115">
        <f>H31*I31</f>
        <v>0</v>
      </c>
      <c r="K31" s="7"/>
      <c r="L31" s="7"/>
      <c r="O31" s="43"/>
      <c r="P31" s="43"/>
    </row>
    <row r="32" spans="2:18" x14ac:dyDescent="0.2">
      <c r="B32" s="7"/>
      <c r="C32" s="7"/>
      <c r="D32" s="7"/>
      <c r="E32" s="390"/>
      <c r="F32" s="390"/>
      <c r="G32" s="7"/>
      <c r="H32" s="304"/>
      <c r="I32" s="7"/>
      <c r="J32" s="7"/>
      <c r="L32" s="6"/>
      <c r="O32" s="43"/>
      <c r="P32" s="43"/>
    </row>
    <row r="33" spans="5:22" ht="18.75" customHeight="1" x14ac:dyDescent="0.2">
      <c r="E33" s="7"/>
      <c r="H33" s="3" t="s">
        <v>115</v>
      </c>
      <c r="I33" s="3"/>
      <c r="J33" s="62">
        <f>SUM(J10:J31)</f>
        <v>950</v>
      </c>
      <c r="K33" s="6"/>
      <c r="O33" s="43"/>
      <c r="P33" s="43"/>
    </row>
    <row r="34" spans="5:22" x14ac:dyDescent="0.2">
      <c r="E34" s="7"/>
      <c r="F34" s="7"/>
      <c r="G34" s="7"/>
      <c r="J34" t="s">
        <v>116</v>
      </c>
      <c r="O34" s="43"/>
      <c r="P34" s="43"/>
    </row>
    <row r="35" spans="5:22" x14ac:dyDescent="0.2">
      <c r="F35" t="s">
        <v>1</v>
      </c>
      <c r="J35" s="6"/>
      <c r="O35" s="43"/>
      <c r="P35" s="43"/>
    </row>
    <row r="36" spans="5:22" x14ac:dyDescent="0.2">
      <c r="O36" s="43"/>
      <c r="P36" s="44"/>
    </row>
    <row r="37" spans="5:22" x14ac:dyDescent="0.2">
      <c r="O37" s="43"/>
      <c r="P37" s="52"/>
    </row>
    <row r="38" spans="5:22" x14ac:dyDescent="0.2">
      <c r="O38" s="43"/>
    </row>
    <row r="47" spans="5:22" x14ac:dyDescent="0.2">
      <c r="T47" s="49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4"/>
      <c r="U50" s="7"/>
      <c r="V50" s="7"/>
    </row>
    <row r="51" spans="20:22" x14ac:dyDescent="0.2">
      <c r="T51" s="44"/>
      <c r="U51" s="7"/>
      <c r="V51" s="7"/>
    </row>
    <row r="52" spans="20:22" x14ac:dyDescent="0.2">
      <c r="T52" s="44"/>
      <c r="U52" s="7"/>
      <c r="V52" s="7"/>
    </row>
    <row r="53" spans="20:22" x14ac:dyDescent="0.2">
      <c r="T53" s="44"/>
      <c r="U53" s="7"/>
      <c r="V53" s="7"/>
    </row>
    <row r="54" spans="20:22" x14ac:dyDescent="0.2">
      <c r="T54" s="44"/>
      <c r="U54" s="7"/>
      <c r="V54" s="7"/>
    </row>
    <row r="55" spans="20:22" x14ac:dyDescent="0.2">
      <c r="T55" s="44"/>
      <c r="U55" s="7"/>
      <c r="V55" s="7"/>
    </row>
    <row r="56" spans="20:22" x14ac:dyDescent="0.2">
      <c r="T56" s="44"/>
      <c r="U56" s="7"/>
      <c r="V56" s="7"/>
    </row>
    <row r="57" spans="20:22" x14ac:dyDescent="0.2">
      <c r="T57" s="44"/>
      <c r="U57" s="7"/>
      <c r="V57" s="7"/>
    </row>
    <row r="58" spans="20:22" x14ac:dyDescent="0.2">
      <c r="T58" s="44"/>
      <c r="U58" s="7"/>
      <c r="V58" s="7"/>
    </row>
    <row r="59" spans="20:22" x14ac:dyDescent="0.2">
      <c r="T59" s="44"/>
      <c r="U59" s="7"/>
      <c r="V59" s="7"/>
    </row>
    <row r="60" spans="20:22" x14ac:dyDescent="0.2">
      <c r="T60" s="52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4"/>
      <c r="U64" s="7"/>
      <c r="V64" s="7"/>
    </row>
    <row r="65" spans="20:22" x14ac:dyDescent="0.2">
      <c r="T65" s="44"/>
      <c r="U65" s="7"/>
      <c r="V65" s="7"/>
    </row>
    <row r="66" spans="20:22" x14ac:dyDescent="0.2">
      <c r="T66" s="44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phoneticPr fontId="7" type="noConversion"/>
  <pageMargins left="0.6692913385826772" right="0.74803149606299213" top="0.39370078740157483" bottom="0.98425196850393704" header="0" footer="0"/>
  <pageSetup paperSize="9" scale="90" orientation="landscape" horizontalDpi="120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13</vt:i4>
      </vt:variant>
    </vt:vector>
  </HeadingPairs>
  <TitlesOfParts>
    <vt:vector size="27" baseType="lpstr">
      <vt:lpstr>DIESEL</vt:lpstr>
      <vt:lpstr>PREMIUM</vt:lpstr>
      <vt:lpstr>MAGNA</vt:lpstr>
      <vt:lpstr>PRECIO VIEJO</vt:lpstr>
      <vt:lpstr>NOTAS</vt:lpstr>
      <vt:lpstr>ACEITES</vt:lpstr>
      <vt:lpstr>CASTROL</vt:lpstr>
      <vt:lpstr>TIENDA</vt:lpstr>
      <vt:lpstr>PALETAS</vt:lpstr>
      <vt:lpstr>COMPROVACION</vt:lpstr>
      <vt:lpstr>COMPROVACION2</vt:lpstr>
      <vt:lpstr>FAJILLAS</vt:lpstr>
      <vt:lpstr>HOJA DE REPARTO</vt:lpstr>
      <vt:lpstr>Hoja1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operador</cp:lastModifiedBy>
  <cp:revision/>
  <cp:lastPrinted>2021-01-04T20:01:10Z</cp:lastPrinted>
  <dcterms:created xsi:type="dcterms:W3CDTF">2008-04-04T16:42:18Z</dcterms:created>
  <dcterms:modified xsi:type="dcterms:W3CDTF">2021-01-04T20:01:11Z</dcterms:modified>
</cp:coreProperties>
</file>