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argillonline-my.sharepoint.com/personal/jose_kuszta_cargill_com/Documents/Documents/Calculos/"/>
    </mc:Choice>
  </mc:AlternateContent>
  <xr:revisionPtr revIDLastSave="188" documentId="8_{4935FC8B-D4D9-4BCF-84FC-4D2DA88F8C19}" xr6:coauthVersionLast="47" xr6:coauthVersionMax="47" xr10:uidLastSave="{92848955-C91A-4922-8419-BC645ED8D753}"/>
  <bookViews>
    <workbookView xWindow="-110" yWindow="-110" windowWidth="19420" windowHeight="10300" xr2:uid="{00000000-000D-0000-FFFF-FFFF00000000}"/>
  </bookViews>
  <sheets>
    <sheet name="RENTABILIDAD SOJA" sheetId="5" r:id="rId1"/>
    <sheet name="RENTABILIDAD MAIZ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E38" i="5"/>
  <c r="E36" i="5"/>
  <c r="C11" i="1"/>
  <c r="C52" i="1"/>
  <c r="C54" i="1"/>
  <c r="C55" i="1"/>
  <c r="C53" i="1"/>
  <c r="E40" i="1"/>
  <c r="E38" i="1"/>
  <c r="E32" i="1"/>
  <c r="E33" i="1"/>
  <c r="E34" i="1"/>
  <c r="E35" i="1"/>
  <c r="E36" i="1"/>
  <c r="E39" i="1"/>
  <c r="E41" i="1"/>
  <c r="E42" i="1"/>
  <c r="E43" i="1"/>
  <c r="C6" i="1"/>
  <c r="D53" i="5"/>
  <c r="E41" i="5"/>
  <c r="E42" i="5"/>
  <c r="E32" i="5"/>
  <c r="E33" i="5"/>
  <c r="E34" i="5"/>
  <c r="E35" i="5"/>
  <c r="E37" i="5"/>
  <c r="E40" i="5"/>
  <c r="E43" i="5"/>
  <c r="C61" i="5"/>
  <c r="C11" i="5" s="1"/>
  <c r="E46" i="5"/>
  <c r="E45" i="5"/>
  <c r="C19" i="5"/>
  <c r="G10" i="5"/>
  <c r="G9" i="5" s="1"/>
  <c r="G8" i="5" s="1"/>
  <c r="G7" i="5" s="1"/>
  <c r="C6" i="5"/>
  <c r="C27" i="5" s="1"/>
  <c r="C28" i="5" s="1"/>
  <c r="N3" i="5"/>
  <c r="M3" i="5" s="1"/>
  <c r="C62" i="1"/>
  <c r="C19" i="1"/>
  <c r="D55" i="5" l="1"/>
  <c r="C10" i="5" s="1"/>
  <c r="E47" i="5"/>
  <c r="C9" i="5" s="1"/>
  <c r="O3" i="5"/>
  <c r="G11" i="5"/>
  <c r="G12" i="5" s="1"/>
  <c r="G13" i="5" s="1"/>
  <c r="G6" i="5"/>
  <c r="L3" i="5"/>
  <c r="C27" i="1"/>
  <c r="C28" i="1" s="1"/>
  <c r="C14" i="5" l="1"/>
  <c r="M7" i="5" s="1"/>
  <c r="P3" i="5"/>
  <c r="G14" i="5"/>
  <c r="G5" i="5"/>
  <c r="K3" i="5"/>
  <c r="L7" i="5" l="1"/>
  <c r="M13" i="5"/>
  <c r="M11" i="5"/>
  <c r="O9" i="5"/>
  <c r="O6" i="5"/>
  <c r="M6" i="5"/>
  <c r="L10" i="5"/>
  <c r="L6" i="5"/>
  <c r="N6" i="5"/>
  <c r="O7" i="5"/>
  <c r="O13" i="5"/>
  <c r="M10" i="5"/>
  <c r="L11" i="5"/>
  <c r="N13" i="5"/>
  <c r="N10" i="5"/>
  <c r="N8" i="5"/>
  <c r="L9" i="5"/>
  <c r="M9" i="5"/>
  <c r="L8" i="5"/>
  <c r="L12" i="5"/>
  <c r="O12" i="5"/>
  <c r="O11" i="5"/>
  <c r="C21" i="5"/>
  <c r="L14" i="5"/>
  <c r="N12" i="5"/>
  <c r="L5" i="5"/>
  <c r="O8" i="5"/>
  <c r="N9" i="5"/>
  <c r="N11" i="5"/>
  <c r="P10" i="5"/>
  <c r="N7" i="5"/>
  <c r="M8" i="5"/>
  <c r="L13" i="5"/>
  <c r="P8" i="5"/>
  <c r="O10" i="5"/>
  <c r="M12" i="5"/>
  <c r="P6" i="5"/>
  <c r="Q3" i="5"/>
  <c r="Q11" i="5" s="1"/>
  <c r="P13" i="5"/>
  <c r="P9" i="5"/>
  <c r="P14" i="5"/>
  <c r="P7" i="5"/>
  <c r="P12" i="5"/>
  <c r="P11" i="5"/>
  <c r="G15" i="5"/>
  <c r="K15" i="5" s="1"/>
  <c r="M14" i="5"/>
  <c r="N14" i="5"/>
  <c r="O14" i="5"/>
  <c r="G4" i="5"/>
  <c r="M5" i="5"/>
  <c r="N5" i="5"/>
  <c r="O5" i="5"/>
  <c r="P5" i="5"/>
  <c r="Q10" i="5"/>
  <c r="R3" i="5"/>
  <c r="Q8" i="5"/>
  <c r="Q12" i="5"/>
  <c r="K14" i="5"/>
  <c r="K8" i="5"/>
  <c r="K6" i="5"/>
  <c r="J3" i="5"/>
  <c r="K11" i="5"/>
  <c r="K12" i="5"/>
  <c r="K9" i="5"/>
  <c r="K10" i="5"/>
  <c r="K7" i="5"/>
  <c r="K13" i="5"/>
  <c r="K5" i="5"/>
  <c r="Q5" i="5" l="1"/>
  <c r="Q4" i="5"/>
  <c r="Q13" i="5"/>
  <c r="Q6" i="5"/>
  <c r="Q7" i="5"/>
  <c r="Q14" i="5"/>
  <c r="Q9" i="5"/>
  <c r="K4" i="5"/>
  <c r="Q15" i="5"/>
  <c r="O15" i="5"/>
  <c r="N15" i="5"/>
  <c r="G16" i="5"/>
  <c r="M15" i="5"/>
  <c r="P15" i="5"/>
  <c r="L15" i="5"/>
  <c r="J13" i="5"/>
  <c r="J11" i="5"/>
  <c r="J5" i="5"/>
  <c r="J6" i="5"/>
  <c r="I3" i="5"/>
  <c r="J16" i="5"/>
  <c r="J14" i="5"/>
  <c r="J8" i="5"/>
  <c r="J10" i="5"/>
  <c r="J7" i="5"/>
  <c r="J12" i="5"/>
  <c r="J9" i="5"/>
  <c r="J4" i="5"/>
  <c r="J15" i="5"/>
  <c r="R13" i="5"/>
  <c r="R11" i="5"/>
  <c r="R5" i="5"/>
  <c r="R10" i="5"/>
  <c r="R7" i="5"/>
  <c r="S3" i="5"/>
  <c r="R16" i="5"/>
  <c r="R14" i="5"/>
  <c r="R8" i="5"/>
  <c r="R6" i="5"/>
  <c r="R12" i="5"/>
  <c r="R9" i="5"/>
  <c r="R4" i="5"/>
  <c r="R15" i="5"/>
  <c r="M4" i="5"/>
  <c r="O4" i="5"/>
  <c r="N4" i="5"/>
  <c r="P4" i="5"/>
  <c r="L4" i="5"/>
  <c r="L16" i="5" l="1"/>
  <c r="P16" i="5"/>
  <c r="M16" i="5"/>
  <c r="N16" i="5"/>
  <c r="Q16" i="5"/>
  <c r="O16" i="5"/>
  <c r="K16" i="5"/>
  <c r="S16" i="5"/>
  <c r="S14" i="5"/>
  <c r="S8" i="5"/>
  <c r="S6" i="5"/>
  <c r="S11" i="5"/>
  <c r="S12" i="5"/>
  <c r="S9" i="5"/>
  <c r="S4" i="5"/>
  <c r="S5" i="5"/>
  <c r="S15" i="5"/>
  <c r="S10" i="5"/>
  <c r="S7" i="5"/>
  <c r="T3" i="5"/>
  <c r="S13" i="5"/>
  <c r="I15" i="5"/>
  <c r="I10" i="5"/>
  <c r="I7" i="5"/>
  <c r="I5" i="5"/>
  <c r="I12" i="5"/>
  <c r="I13" i="5"/>
  <c r="I11" i="5"/>
  <c r="I4" i="5"/>
  <c r="I16" i="5"/>
  <c r="I14" i="5"/>
  <c r="I8" i="5"/>
  <c r="I6" i="5"/>
  <c r="H3" i="5"/>
  <c r="I9" i="5"/>
  <c r="H12" i="5" l="1"/>
  <c r="H9" i="5"/>
  <c r="H4" i="5"/>
  <c r="H7" i="5"/>
  <c r="H14" i="5"/>
  <c r="H15" i="5"/>
  <c r="H10" i="5"/>
  <c r="H8" i="5"/>
  <c r="H13" i="5"/>
  <c r="H11" i="5"/>
  <c r="H5" i="5"/>
  <c r="H16" i="5"/>
  <c r="H6" i="5"/>
  <c r="T12" i="5"/>
  <c r="T9" i="5"/>
  <c r="T4" i="5"/>
  <c r="T14" i="5"/>
  <c r="T6" i="5"/>
  <c r="T15" i="5"/>
  <c r="T10" i="5"/>
  <c r="T7" i="5"/>
  <c r="T8" i="5"/>
  <c r="T13" i="5"/>
  <c r="T11" i="5"/>
  <c r="T5" i="5"/>
  <c r="T16" i="5"/>
  <c r="E46" i="1" l="1"/>
  <c r="E45" i="1"/>
  <c r="E37" i="1"/>
  <c r="E47" i="1" l="1"/>
  <c r="C9" i="1" s="1"/>
  <c r="N3" i="1" l="1"/>
  <c r="G10" i="1"/>
  <c r="G9" i="1" l="1"/>
  <c r="O3" i="1"/>
  <c r="P3" i="1" s="1"/>
  <c r="Q3" i="1" s="1"/>
  <c r="R3" i="1" s="1"/>
  <c r="S3" i="1" s="1"/>
  <c r="T3" i="1" s="1"/>
  <c r="M3" i="1"/>
  <c r="L3" i="1" s="1"/>
  <c r="K3" i="1" s="1"/>
  <c r="J3" i="1" s="1"/>
  <c r="I3" i="1" s="1"/>
  <c r="G11" i="1"/>
  <c r="H3" i="1" l="1"/>
  <c r="G8" i="1"/>
  <c r="G12" i="1"/>
  <c r="G7" i="1" l="1"/>
  <c r="G13" i="1"/>
  <c r="G6" i="1" l="1"/>
  <c r="G14" i="1"/>
  <c r="G5" i="1" l="1"/>
  <c r="G15" i="1"/>
  <c r="G4" i="1" l="1"/>
  <c r="G16" i="1"/>
  <c r="D56" i="1" l="1"/>
  <c r="C14" i="1" l="1"/>
  <c r="H8" i="1" s="1"/>
  <c r="C10" i="1"/>
  <c r="M8" i="1"/>
  <c r="N9" i="1"/>
  <c r="N11" i="1"/>
  <c r="L16" i="1"/>
  <c r="N8" i="1"/>
  <c r="C21" i="1"/>
  <c r="R5" i="1"/>
  <c r="R16" i="1"/>
  <c r="L9" i="1"/>
  <c r="L5" i="1"/>
  <c r="K7" i="1"/>
  <c r="R11" i="1"/>
  <c r="L15" i="1"/>
  <c r="T12" i="1"/>
  <c r="I13" i="1"/>
  <c r="P10" i="1"/>
  <c r="K9" i="1"/>
  <c r="R12" i="1"/>
  <c r="S6" i="1"/>
  <c r="H16" i="1"/>
  <c r="P7" i="1"/>
  <c r="H5" i="1"/>
  <c r="S16" i="1"/>
  <c r="P8" i="1"/>
  <c r="H4" i="1"/>
  <c r="N16" i="1"/>
  <c r="O8" i="1"/>
  <c r="S7" i="1"/>
  <c r="K15" i="1"/>
  <c r="P16" i="1"/>
  <c r="O11" i="1"/>
  <c r="T10" i="1"/>
  <c r="N13" i="1"/>
  <c r="S8" i="1"/>
  <c r="T13" i="1"/>
  <c r="N15" i="1"/>
  <c r="K8" i="1"/>
  <c r="T8" i="1"/>
  <c r="P12" i="1"/>
  <c r="Q9" i="1"/>
  <c r="M9" i="1"/>
  <c r="Q14" i="1"/>
  <c r="T5" i="1"/>
  <c r="P5" i="1"/>
  <c r="O10" i="1"/>
  <c r="L13" i="1"/>
  <c r="O14" i="1"/>
  <c r="I15" i="1"/>
  <c r="M11" i="1"/>
  <c r="Q11" i="1"/>
  <c r="S4" i="1"/>
  <c r="S13" i="1"/>
  <c r="K6" i="1"/>
  <c r="R14" i="1"/>
  <c r="J9" i="1"/>
  <c r="K16" i="1"/>
  <c r="I16" i="1"/>
  <c r="P11" i="1"/>
  <c r="S5" i="1"/>
  <c r="H14" i="1"/>
  <c r="J16" i="1"/>
  <c r="Q8" i="1"/>
  <c r="K12" i="1"/>
  <c r="J6" i="1"/>
  <c r="R15" i="1"/>
  <c r="K11" i="1"/>
  <c r="O9" i="1"/>
  <c r="Q7" i="1"/>
  <c r="H9" i="1"/>
  <c r="M12" i="1"/>
  <c r="H15" i="1"/>
  <c r="P6" i="1"/>
  <c r="I10" i="1"/>
  <c r="N6" i="1" l="1"/>
  <c r="J14" i="1"/>
  <c r="T11" i="1"/>
  <c r="K14" i="1"/>
  <c r="I11" i="1"/>
  <c r="J13" i="1"/>
  <c r="M7" i="1"/>
  <c r="I4" i="1"/>
  <c r="L7" i="1"/>
  <c r="R9" i="1"/>
  <c r="I5" i="1"/>
  <c r="R4" i="1"/>
  <c r="Q5" i="1"/>
  <c r="O6" i="1"/>
  <c r="O12" i="1"/>
  <c r="H7" i="1"/>
  <c r="L6" i="1"/>
  <c r="J15" i="1"/>
  <c r="Q12" i="1"/>
  <c r="J8" i="1"/>
  <c r="Q10" i="1"/>
  <c r="J12" i="1"/>
  <c r="H10" i="1"/>
  <c r="O15" i="1"/>
  <c r="Q4" i="1"/>
  <c r="L10" i="1"/>
  <c r="M10" i="1"/>
  <c r="O16" i="1"/>
  <c r="J10" i="1"/>
  <c r="N14" i="1"/>
  <c r="L12" i="1"/>
  <c r="K5" i="1"/>
  <c r="T9" i="1"/>
  <c r="N12" i="1"/>
  <c r="H13" i="1"/>
  <c r="K4" i="1"/>
  <c r="J4" i="1"/>
  <c r="H12" i="1"/>
  <c r="T6" i="1"/>
  <c r="J7" i="1"/>
  <c r="R10" i="1"/>
  <c r="M14" i="1"/>
  <c r="L4" i="1"/>
  <c r="S11" i="1"/>
  <c r="S10" i="1"/>
  <c r="L11" i="1"/>
  <c r="P9" i="1"/>
  <c r="Q15" i="1"/>
  <c r="R13" i="1"/>
  <c r="M16" i="1"/>
  <c r="Q16" i="1"/>
  <c r="S15" i="1"/>
  <c r="P15" i="1"/>
  <c r="I14" i="1"/>
  <c r="I12" i="1"/>
  <c r="T14" i="1"/>
  <c r="Q6" i="1"/>
  <c r="I7" i="1"/>
  <c r="M5" i="1"/>
  <c r="T16" i="1"/>
  <c r="M4" i="1"/>
  <c r="L14" i="1"/>
  <c r="K10" i="1"/>
  <c r="O4" i="1"/>
  <c r="I8" i="1"/>
  <c r="P4" i="1"/>
  <c r="T4" i="1"/>
  <c r="N5" i="1"/>
  <c r="M15" i="1"/>
  <c r="T15" i="1"/>
  <c r="N10" i="1"/>
  <c r="N4" i="1"/>
  <c r="R8" i="1"/>
  <c r="O7" i="1"/>
  <c r="L8" i="1"/>
  <c r="S14" i="1"/>
  <c r="R6" i="1"/>
  <c r="M6" i="1"/>
  <c r="T7" i="1"/>
  <c r="S12" i="1"/>
  <c r="O5" i="1"/>
  <c r="I9" i="1"/>
  <c r="P14" i="1"/>
  <c r="K13" i="1"/>
  <c r="J5" i="1"/>
  <c r="R7" i="1"/>
  <c r="M13" i="1"/>
  <c r="S9" i="1"/>
  <c r="N7" i="1"/>
  <c r="O13" i="1"/>
  <c r="H11" i="1"/>
  <c r="P13" i="1"/>
  <c r="I6" i="1"/>
  <c r="H6" i="1"/>
  <c r="J11" i="1"/>
  <c r="Q13" i="1"/>
</calcChain>
</file>

<file path=xl/sharedStrings.xml><?xml version="1.0" encoding="utf-8"?>
<sst xmlns="http://schemas.openxmlformats.org/spreadsheetml/2006/main" count="141" uniqueCount="64">
  <si>
    <t>Grano</t>
  </si>
  <si>
    <t>SOJA</t>
  </si>
  <si>
    <t>Precio</t>
  </si>
  <si>
    <t>Rendimiento (Toneladas x Hectárea)</t>
  </si>
  <si>
    <t>Forward</t>
  </si>
  <si>
    <t>USD/TN</t>
  </si>
  <si>
    <t>(USD/TN)</t>
  </si>
  <si>
    <t>Rinde Promedio</t>
  </si>
  <si>
    <t>KG/HA</t>
  </si>
  <si>
    <t>Hectáreas Sembradas</t>
  </si>
  <si>
    <t>HA</t>
  </si>
  <si>
    <t>Producción Esperada</t>
  </si>
  <si>
    <t>TN</t>
  </si>
  <si>
    <t>Insumos</t>
  </si>
  <si>
    <t>USD/HA</t>
  </si>
  <si>
    <t>Labores</t>
  </si>
  <si>
    <t>Alquiler</t>
  </si>
  <si>
    <t>Administración</t>
  </si>
  <si>
    <t>Seguros / Otros</t>
  </si>
  <si>
    <t>TOTAL Costos Fijos</t>
  </si>
  <si>
    <t>Cosecha</t>
  </si>
  <si>
    <t>Comercialización</t>
  </si>
  <si>
    <t>Otros</t>
  </si>
  <si>
    <t>TOTAL Costos Variables</t>
  </si>
  <si>
    <t>Retorno sobre inversión</t>
  </si>
  <si>
    <t>YA VENDIDO CON PRECIO</t>
  </si>
  <si>
    <t>Tons vendidas:</t>
  </si>
  <si>
    <t>Precio Promedio:</t>
  </si>
  <si>
    <t>% de la producción ya vendido:</t>
  </si>
  <si>
    <t>% restante de vender:</t>
  </si>
  <si>
    <t>USD/LT</t>
  </si>
  <si>
    <t>DOSIS/HA</t>
  </si>
  <si>
    <t>sulfentrazone</t>
  </si>
  <si>
    <t>dicamba</t>
  </si>
  <si>
    <t>Metolaclor</t>
  </si>
  <si>
    <t>2,4 D ester</t>
  </si>
  <si>
    <t xml:space="preserve">Semillas </t>
  </si>
  <si>
    <t>diclosulam</t>
  </si>
  <si>
    <t>Fertilizantes</t>
  </si>
  <si>
    <t>SSP</t>
  </si>
  <si>
    <t>MAP</t>
  </si>
  <si>
    <t>TC</t>
  </si>
  <si>
    <t>ARS/HA</t>
  </si>
  <si>
    <t>Barbecho</t>
  </si>
  <si>
    <t>Siembra</t>
  </si>
  <si>
    <t>Aplicación</t>
  </si>
  <si>
    <t>QQ Soja/HA</t>
  </si>
  <si>
    <t>Gastos comercialización</t>
  </si>
  <si>
    <t>PRECIO sj</t>
  </si>
  <si>
    <t>USD/QQ</t>
  </si>
  <si>
    <t>MAIZ</t>
  </si>
  <si>
    <t xml:space="preserve">Atrazina </t>
  </si>
  <si>
    <t>Dicamba</t>
  </si>
  <si>
    <t xml:space="preserve">UREA </t>
  </si>
  <si>
    <t>Glifo Power</t>
  </si>
  <si>
    <t xml:space="preserve">Paraquat </t>
  </si>
  <si>
    <t>Lambda</t>
  </si>
  <si>
    <t>Coragen</t>
  </si>
  <si>
    <t>Imazapir</t>
  </si>
  <si>
    <t>Flumioxazim</t>
  </si>
  <si>
    <t>Solomon</t>
  </si>
  <si>
    <t>Aplicación post Siembra</t>
  </si>
  <si>
    <t>Glifosato Power Plus</t>
  </si>
  <si>
    <t>Paraquat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</si>
</sst>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&quot;$&quot;\ * #,##0_ ;_ &quot;$&quot;\ * \-#,##0_ ;_ &quot;$&quot;\ * &quot;-&quot;??_ ;_ @_ "/>
    <numFmt numFmtId="167" formatCode="_ * #,##0_ ;_ * \-#,##0_ ;_ * &quot;-&quot;??_ ;_ @_ "/>
    <numFmt numFmtId="168" formatCode="_ &quot;$&quot;\ * #,##0.0_ ;_ &quot;$&quot;\ * \-#,##0.0_ ;_ &quot;$&quot;\ * &quot;-&quot;??_ ;_ @_ "/>
    <numFmt numFmtId="169" formatCode="_ * #,##0.0_ ;_ * \-#,##0.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b/>
      <sz val="11"/>
      <color rgb="FFA22B3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9" xfId="0" applyFont="1" applyFill="1" applyBorder="1"/>
    <xf numFmtId="0" fontId="5" fillId="3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1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3" borderId="11" xfId="0" applyFont="1" applyFill="1" applyBorder="1"/>
    <xf numFmtId="166" fontId="2" fillId="2" borderId="2" xfId="1" applyNumberFormat="1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9" fontId="0" fillId="3" borderId="8" xfId="3" applyFont="1" applyFill="1" applyBorder="1" applyAlignment="1">
      <alignment horizontal="center" vertical="center"/>
    </xf>
    <xf numFmtId="0" fontId="3" fillId="3" borderId="12" xfId="0" applyFont="1" applyFill="1" applyBorder="1"/>
    <xf numFmtId="9" fontId="3" fillId="3" borderId="12" xfId="0" applyNumberFormat="1" applyFont="1" applyFill="1" applyBorder="1"/>
    <xf numFmtId="0" fontId="3" fillId="3" borderId="0" xfId="0" applyFont="1" applyFill="1"/>
    <xf numFmtId="166" fontId="2" fillId="2" borderId="3" xfId="1" applyNumberFormat="1" applyFont="1" applyFill="1" applyBorder="1" applyAlignment="1">
      <alignment horizontal="center" vertical="center"/>
    </xf>
    <xf numFmtId="9" fontId="0" fillId="3" borderId="6" xfId="3" applyFont="1" applyFill="1" applyBorder="1" applyAlignment="1">
      <alignment horizontal="center" vertical="center"/>
    </xf>
    <xf numFmtId="9" fontId="0" fillId="3" borderId="7" xfId="3" applyFont="1" applyFill="1" applyBorder="1" applyAlignment="1">
      <alignment horizontal="center" vertical="center"/>
    </xf>
    <xf numFmtId="0" fontId="7" fillId="3" borderId="0" xfId="0" applyFont="1" applyFill="1"/>
    <xf numFmtId="0" fontId="7" fillId="3" borderId="9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8" fillId="3" borderId="9" xfId="0" applyFont="1" applyFill="1" applyBorder="1"/>
    <xf numFmtId="0" fontId="9" fillId="3" borderId="12" xfId="0" applyFont="1" applyFill="1" applyBorder="1"/>
    <xf numFmtId="0" fontId="4" fillId="3" borderId="0" xfId="0" applyFont="1" applyFill="1"/>
    <xf numFmtId="166" fontId="5" fillId="3" borderId="0" xfId="1" applyNumberFormat="1" applyFont="1" applyFill="1" applyBorder="1"/>
    <xf numFmtId="0" fontId="6" fillId="3" borderId="0" xfId="0" applyFont="1" applyFill="1"/>
    <xf numFmtId="0" fontId="10" fillId="3" borderId="15" xfId="0" applyFont="1" applyFill="1" applyBorder="1"/>
    <xf numFmtId="0" fontId="10" fillId="3" borderId="15" xfId="0" applyFont="1" applyFill="1" applyBorder="1" applyAlignment="1">
      <alignment horizontal="center"/>
    </xf>
    <xf numFmtId="167" fontId="10" fillId="3" borderId="11" xfId="2" applyNumberFormat="1" applyFont="1" applyFill="1" applyBorder="1"/>
    <xf numFmtId="166" fontId="5" fillId="4" borderId="10" xfId="1" applyNumberFormat="1" applyFont="1" applyFill="1" applyBorder="1"/>
    <xf numFmtId="167" fontId="5" fillId="4" borderId="11" xfId="2" applyNumberFormat="1" applyFont="1" applyFill="1" applyBorder="1"/>
    <xf numFmtId="166" fontId="5" fillId="4" borderId="9" xfId="1" applyNumberFormat="1" applyFont="1" applyFill="1" applyBorder="1"/>
    <xf numFmtId="166" fontId="5" fillId="4" borderId="11" xfId="1" applyNumberFormat="1" applyFont="1" applyFill="1" applyBorder="1"/>
    <xf numFmtId="9" fontId="5" fillId="4" borderId="9" xfId="0" applyNumberFormat="1" applyFont="1" applyFill="1" applyBorder="1"/>
    <xf numFmtId="9" fontId="5" fillId="4" borderId="10" xfId="0" applyNumberFormat="1" applyFont="1" applyFill="1" applyBorder="1"/>
    <xf numFmtId="9" fontId="5" fillId="4" borderId="11" xfId="0" applyNumberFormat="1" applyFont="1" applyFill="1" applyBorder="1"/>
    <xf numFmtId="9" fontId="3" fillId="3" borderId="12" xfId="3" applyFont="1" applyFill="1" applyBorder="1"/>
    <xf numFmtId="166" fontId="6" fillId="3" borderId="0" xfId="0" applyNumberFormat="1" applyFont="1" applyFill="1"/>
    <xf numFmtId="166" fontId="10" fillId="3" borderId="9" xfId="1" applyNumberFormat="1" applyFont="1" applyFill="1" applyBorder="1"/>
    <xf numFmtId="166" fontId="10" fillId="3" borderId="10" xfId="1" applyNumberFormat="1" applyFont="1" applyFill="1" applyBorder="1"/>
    <xf numFmtId="0" fontId="7" fillId="3" borderId="11" xfId="0" applyFont="1" applyFill="1" applyBorder="1"/>
    <xf numFmtId="9" fontId="10" fillId="3" borderId="9" xfId="3" applyFont="1" applyFill="1" applyBorder="1" applyAlignment="1">
      <alignment horizontal="center"/>
    </xf>
    <xf numFmtId="9" fontId="10" fillId="3" borderId="11" xfId="3" applyFont="1" applyFill="1" applyBorder="1" applyAlignment="1">
      <alignment horizontal="center"/>
    </xf>
    <xf numFmtId="168" fontId="5" fillId="4" borderId="9" xfId="1" applyNumberFormat="1" applyFont="1" applyFill="1" applyBorder="1"/>
    <xf numFmtId="169" fontId="5" fillId="4" borderId="11" xfId="2" applyNumberFormat="1" applyFont="1" applyFill="1" applyBorder="1"/>
    <xf numFmtId="165" fontId="5" fillId="4" borderId="11" xfId="2" applyFont="1" applyFill="1" applyBorder="1"/>
    <xf numFmtId="168" fontId="10" fillId="3" borderId="9" xfId="1" applyNumberFormat="1" applyFont="1" applyFill="1" applyBorder="1"/>
    <xf numFmtId="166" fontId="3" fillId="3" borderId="12" xfId="1" applyNumberFormat="1" applyFont="1" applyFill="1" applyBorder="1"/>
    <xf numFmtId="168" fontId="5" fillId="4" borderId="11" xfId="1" applyNumberFormat="1" applyFont="1" applyFill="1" applyBorder="1"/>
    <xf numFmtId="0" fontId="10" fillId="3" borderId="0" xfId="0" applyFont="1" applyFill="1" applyAlignment="1">
      <alignment horizontal="center"/>
    </xf>
    <xf numFmtId="168" fontId="10" fillId="3" borderId="0" xfId="1" applyNumberFormat="1" applyFont="1" applyFill="1" applyBorder="1"/>
    <xf numFmtId="166" fontId="3" fillId="3" borderId="0" xfId="1" applyNumberFormat="1" applyFont="1" applyFill="1" applyBorder="1"/>
    <xf numFmtId="0" fontId="10" fillId="3" borderId="14" xfId="0" applyFont="1" applyFill="1" applyBorder="1" applyAlignment="1">
      <alignment horizontal="center"/>
    </xf>
    <xf numFmtId="168" fontId="5" fillId="4" borderId="14" xfId="1" applyNumberFormat="1" applyFont="1" applyFill="1" applyBorder="1"/>
    <xf numFmtId="168" fontId="11" fillId="3" borderId="9" xfId="1" applyNumberFormat="1" applyFont="1" applyFill="1" applyBorder="1"/>
    <xf numFmtId="0" fontId="12" fillId="3" borderId="15" xfId="0" applyFont="1" applyFill="1" applyBorder="1" applyAlignment="1">
      <alignment horizontal="center"/>
    </xf>
    <xf numFmtId="0" fontId="12" fillId="3" borderId="15" xfId="0" applyFont="1" applyFill="1" applyBorder="1"/>
    <xf numFmtId="166" fontId="9" fillId="3" borderId="12" xfId="1" applyNumberFormat="1" applyFont="1" applyFill="1" applyBorder="1"/>
    <xf numFmtId="9" fontId="0" fillId="3" borderId="13" xfId="3" applyFont="1" applyFill="1" applyBorder="1" applyAlignment="1">
      <alignment horizontal="center" vertical="center"/>
    </xf>
    <xf numFmtId="9" fontId="0" fillId="3" borderId="4" xfId="3" applyFont="1" applyFill="1" applyBorder="1" applyAlignment="1">
      <alignment horizontal="center" vertical="center"/>
    </xf>
    <xf numFmtId="9" fontId="0" fillId="3" borderId="5" xfId="3" applyFont="1" applyFill="1" applyBorder="1" applyAlignment="1">
      <alignment horizontal="center" vertical="center"/>
    </xf>
    <xf numFmtId="9" fontId="0" fillId="3" borderId="16" xfId="3" applyFont="1" applyFill="1" applyBorder="1" applyAlignment="1">
      <alignment horizontal="center" vertical="center"/>
    </xf>
    <xf numFmtId="9" fontId="0" fillId="3" borderId="17" xfId="3" applyFont="1" applyFill="1" applyBorder="1" applyAlignment="1">
      <alignment horizontal="center" vertical="center"/>
    </xf>
    <xf numFmtId="168" fontId="5" fillId="4" borderId="10" xfId="1" applyNumberFormat="1" applyFont="1" applyFill="1" applyBorder="1"/>
    <xf numFmtId="168" fontId="10" fillId="3" borderId="10" xfId="1" applyNumberFormat="1" applyFont="1" applyFill="1" applyBorder="1"/>
    <xf numFmtId="165" fontId="5" fillId="4" borderId="10" xfId="2" applyFont="1" applyFill="1" applyBorder="1"/>
    <xf numFmtId="167" fontId="5" fillId="4" borderId="9" xfId="2" applyNumberFormat="1" applyFont="1" applyFill="1" applyBorder="1"/>
    <xf numFmtId="0" fontId="4" fillId="3" borderId="0" xfId="0" applyFont="1" applyFill="1" applyBorder="1"/>
    <xf numFmtId="168" fontId="5" fillId="4" borderId="0" xfId="1" applyNumberFormat="1" applyFont="1" applyFill="1" applyBorder="1"/>
    <xf numFmtId="0" fontId="13" fillId="3" borderId="0" xfId="0" applyFont="1" applyFill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A22B38"/>
      <color rgb="FFBD4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DD60-32A9-4DC1-8BA0-FA1D3BC1F9C6}">
  <dimension ref="B1:T62"/>
  <sheetViews>
    <sheetView tabSelected="1" zoomScaleNormal="100" workbookViewId="0">
      <selection activeCell="N10" sqref="N10"/>
    </sheetView>
  </sheetViews>
  <sheetFormatPr baseColWidth="10" defaultColWidth="3.54296875" defaultRowHeight="14.5" x14ac:dyDescent="0.35"/>
  <cols>
    <col min="1" max="1" width="3.54296875" style="1"/>
    <col min="2" max="2" width="28" style="1" bestFit="1" customWidth="1"/>
    <col min="3" max="3" width="8.81640625" style="1" bestFit="1" customWidth="1"/>
    <col min="4" max="5" width="7.81640625" style="1" bestFit="1" customWidth="1"/>
    <col min="6" max="6" width="3.54296875" style="1"/>
    <col min="7" max="7" width="9.1796875" style="1" customWidth="1"/>
    <col min="8" max="20" width="6.7265625" style="1" customWidth="1"/>
    <col min="21" max="16384" width="3.54296875" style="1"/>
  </cols>
  <sheetData>
    <row r="1" spans="2:20" ht="15" thickBot="1" x14ac:dyDescent="0.4"/>
    <row r="2" spans="2:20" x14ac:dyDescent="0.35">
      <c r="B2" s="3" t="s">
        <v>0</v>
      </c>
      <c r="C2" s="4" t="s">
        <v>1</v>
      </c>
      <c r="D2" s="21"/>
      <c r="G2" s="5" t="s">
        <v>2</v>
      </c>
      <c r="H2" s="73" t="s">
        <v>3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4"/>
    </row>
    <row r="3" spans="2:20" ht="15" thickBot="1" x14ac:dyDescent="0.4">
      <c r="B3" s="6" t="s">
        <v>4</v>
      </c>
      <c r="C3" s="32">
        <v>280</v>
      </c>
      <c r="D3" s="22" t="s">
        <v>5</v>
      </c>
      <c r="G3" s="7" t="s">
        <v>6</v>
      </c>
      <c r="H3" s="8">
        <f t="shared" ref="H3:L3" si="0">I3-0.25</f>
        <v>1</v>
      </c>
      <c r="I3" s="8">
        <f t="shared" si="0"/>
        <v>1.25</v>
      </c>
      <c r="J3" s="8">
        <f t="shared" si="0"/>
        <v>1.5</v>
      </c>
      <c r="K3" s="8">
        <f t="shared" si="0"/>
        <v>1.75</v>
      </c>
      <c r="L3" s="8">
        <f t="shared" si="0"/>
        <v>2</v>
      </c>
      <c r="M3" s="8">
        <f>N3-0.25</f>
        <v>2.25</v>
      </c>
      <c r="N3" s="8">
        <f>C4/1000</f>
        <v>2.5</v>
      </c>
      <c r="O3" s="8">
        <f>N3+0.25</f>
        <v>2.75</v>
      </c>
      <c r="P3" s="8">
        <f t="shared" ref="P3:T3" si="1">O3+0.25</f>
        <v>3</v>
      </c>
      <c r="Q3" s="8">
        <f t="shared" si="1"/>
        <v>3.25</v>
      </c>
      <c r="R3" s="8">
        <f t="shared" si="1"/>
        <v>3.5</v>
      </c>
      <c r="S3" s="8">
        <f t="shared" si="1"/>
        <v>3.75</v>
      </c>
      <c r="T3" s="9">
        <f t="shared" si="1"/>
        <v>4</v>
      </c>
    </row>
    <row r="4" spans="2:20" x14ac:dyDescent="0.35">
      <c r="B4" s="10" t="s">
        <v>7</v>
      </c>
      <c r="C4" s="33">
        <v>2500</v>
      </c>
      <c r="D4" s="23" t="s">
        <v>8</v>
      </c>
      <c r="G4" s="11">
        <f t="shared" ref="G4:G8" si="2">G5-5</f>
        <v>250</v>
      </c>
      <c r="H4" s="61">
        <f t="shared" ref="H4:T4" si="3">(H$3*((($C$25*$C$26)+(((H$3*$C$5)-$C$25)*$G4))/(H$3*$C$5))*(1-$C$19)-$C$14)/$C$14</f>
        <v>-0.65227097106551046</v>
      </c>
      <c r="I4" s="62">
        <f t="shared" si="3"/>
        <v>-0.56533871383188805</v>
      </c>
      <c r="J4" s="62">
        <f t="shared" si="3"/>
        <v>-0.47840645659826569</v>
      </c>
      <c r="K4" s="62">
        <f t="shared" si="3"/>
        <v>-0.39147419936464328</v>
      </c>
      <c r="L4" s="62">
        <f t="shared" si="3"/>
        <v>-0.30454194213102087</v>
      </c>
      <c r="M4" s="62">
        <f t="shared" si="3"/>
        <v>-0.2176096848973984</v>
      </c>
      <c r="N4" s="62">
        <f t="shared" si="3"/>
        <v>-0.13067742766377602</v>
      </c>
      <c r="O4" s="62">
        <f t="shared" si="3"/>
        <v>-4.3745170430153725E-2</v>
      </c>
      <c r="P4" s="62">
        <f t="shared" si="3"/>
        <v>4.3187086803468666E-2</v>
      </c>
      <c r="Q4" s="62">
        <f t="shared" si="3"/>
        <v>0.13011934403709105</v>
      </c>
      <c r="R4" s="62">
        <f t="shared" si="3"/>
        <v>0.21705160127071343</v>
      </c>
      <c r="S4" s="62">
        <f t="shared" si="3"/>
        <v>0.30398385850433585</v>
      </c>
      <c r="T4" s="63">
        <f t="shared" si="3"/>
        <v>0.3909161157379582</v>
      </c>
    </row>
    <row r="5" spans="2:20" x14ac:dyDescent="0.35">
      <c r="B5" s="6" t="s">
        <v>9</v>
      </c>
      <c r="C5" s="33">
        <v>200</v>
      </c>
      <c r="D5" s="22" t="s">
        <v>10</v>
      </c>
      <c r="G5" s="11">
        <f t="shared" si="2"/>
        <v>255</v>
      </c>
      <c r="H5" s="64">
        <f t="shared" ref="H5:H16" si="4">(H$3*((($C$25*$C$26)+(((H$3*$C$5)-$C$25)*$G5))/(H$3*$C$5))*(1-$C$19)-$C$14)/$C$14</f>
        <v>-0.64531639048682066</v>
      </c>
      <c r="I5" s="12">
        <f t="shared" ref="I5:T16" si="5">(I$3*((($C$25*$C$26)+(((I$3*$C$5)-$C$25)*$G5))/(I$3*$C$5))*(1-$C$19)-$C$14)/$C$14</f>
        <v>-0.55664548810852577</v>
      </c>
      <c r="J5" s="12">
        <f t="shared" si="5"/>
        <v>-0.46797458573023093</v>
      </c>
      <c r="K5" s="12">
        <f t="shared" si="5"/>
        <v>-0.37930368335193609</v>
      </c>
      <c r="L5" s="12">
        <f t="shared" si="5"/>
        <v>-0.29063278097364126</v>
      </c>
      <c r="M5" s="12">
        <f t="shared" si="5"/>
        <v>-0.20196187859534645</v>
      </c>
      <c r="N5" s="12">
        <f t="shared" si="5"/>
        <v>-0.11329097621705164</v>
      </c>
      <c r="O5" s="12">
        <f t="shared" si="5"/>
        <v>-2.4620073838756723E-2</v>
      </c>
      <c r="P5" s="12">
        <f t="shared" si="5"/>
        <v>6.4050828539538196E-2</v>
      </c>
      <c r="Q5" s="12">
        <f t="shared" si="5"/>
        <v>0.15272173091783292</v>
      </c>
      <c r="R5" s="12">
        <f t="shared" si="5"/>
        <v>0.24139263329612784</v>
      </c>
      <c r="S5" s="12">
        <f t="shared" si="5"/>
        <v>0.33006353567442254</v>
      </c>
      <c r="T5" s="13">
        <f t="shared" si="5"/>
        <v>0.41873443805271748</v>
      </c>
    </row>
    <row r="6" spans="2:20" x14ac:dyDescent="0.35">
      <c r="B6" s="10" t="s">
        <v>11</v>
      </c>
      <c r="C6" s="31">
        <f>+C4*C5/1000</f>
        <v>500</v>
      </c>
      <c r="D6" s="23" t="s">
        <v>12</v>
      </c>
      <c r="G6" s="11">
        <f t="shared" si="2"/>
        <v>260</v>
      </c>
      <c r="H6" s="64">
        <f t="shared" si="4"/>
        <v>-0.63836180990813085</v>
      </c>
      <c r="I6" s="12">
        <f t="shared" si="5"/>
        <v>-0.54795226238516359</v>
      </c>
      <c r="J6" s="12">
        <f t="shared" si="5"/>
        <v>-0.45754271486219622</v>
      </c>
      <c r="K6" s="12">
        <f t="shared" si="5"/>
        <v>-0.36713316733922902</v>
      </c>
      <c r="L6" s="12">
        <f t="shared" si="5"/>
        <v>-0.27672361981626165</v>
      </c>
      <c r="M6" s="12">
        <f t="shared" si="5"/>
        <v>-0.18631407229329441</v>
      </c>
      <c r="N6" s="12">
        <f t="shared" si="5"/>
        <v>-9.5904524770327154E-2</v>
      </c>
      <c r="O6" s="12">
        <f t="shared" si="5"/>
        <v>-5.4949772473597176E-3</v>
      </c>
      <c r="P6" s="12">
        <f t="shared" si="5"/>
        <v>8.4914570275607532E-2</v>
      </c>
      <c r="Q6" s="12">
        <f t="shared" si="5"/>
        <v>0.17532411779857476</v>
      </c>
      <c r="R6" s="12">
        <f t="shared" si="5"/>
        <v>0.26573366532154202</v>
      </c>
      <c r="S6" s="12">
        <f t="shared" si="5"/>
        <v>0.35614321284450928</v>
      </c>
      <c r="T6" s="13">
        <f t="shared" si="5"/>
        <v>0.44655276036747671</v>
      </c>
    </row>
    <row r="7" spans="2:20" x14ac:dyDescent="0.35">
      <c r="D7" s="20"/>
      <c r="G7" s="11">
        <f t="shared" si="2"/>
        <v>265</v>
      </c>
      <c r="H7" s="64">
        <f t="shared" si="4"/>
        <v>-0.63140722932944116</v>
      </c>
      <c r="I7" s="12">
        <f t="shared" si="5"/>
        <v>-0.53925903666180131</v>
      </c>
      <c r="J7" s="12">
        <f t="shared" si="5"/>
        <v>-0.44711084399416157</v>
      </c>
      <c r="K7" s="12">
        <f t="shared" si="5"/>
        <v>-0.35496265132652177</v>
      </c>
      <c r="L7" s="12">
        <f t="shared" si="5"/>
        <v>-0.26281445865888214</v>
      </c>
      <c r="M7" s="12">
        <f t="shared" si="5"/>
        <v>-0.17066626599124235</v>
      </c>
      <c r="N7" s="12">
        <f t="shared" si="5"/>
        <v>-7.851807332360268E-2</v>
      </c>
      <c r="O7" s="12">
        <f t="shared" si="5"/>
        <v>1.363011934403709E-2</v>
      </c>
      <c r="P7" s="12">
        <f t="shared" si="5"/>
        <v>0.10577831201167687</v>
      </c>
      <c r="Q7" s="12">
        <f t="shared" si="5"/>
        <v>0.19792650467931663</v>
      </c>
      <c r="R7" s="12">
        <f t="shared" si="5"/>
        <v>0.2900746973469564</v>
      </c>
      <c r="S7" s="12">
        <f t="shared" si="5"/>
        <v>0.38222289001459597</v>
      </c>
      <c r="T7" s="13">
        <f t="shared" si="5"/>
        <v>0.47437108268223577</v>
      </c>
    </row>
    <row r="8" spans="2:20" x14ac:dyDescent="0.35">
      <c r="D8" s="20"/>
      <c r="G8" s="11">
        <f t="shared" si="2"/>
        <v>270</v>
      </c>
      <c r="H8" s="64">
        <f t="shared" si="4"/>
        <v>-0.62445264875075124</v>
      </c>
      <c r="I8" s="12">
        <f t="shared" si="5"/>
        <v>-0.53056581093843913</v>
      </c>
      <c r="J8" s="12">
        <f t="shared" si="5"/>
        <v>-0.43667897312612691</v>
      </c>
      <c r="K8" s="12">
        <f t="shared" si="5"/>
        <v>-0.34279213531381469</v>
      </c>
      <c r="L8" s="12">
        <f t="shared" si="5"/>
        <v>-0.2489052975015025</v>
      </c>
      <c r="M8" s="12">
        <f t="shared" si="5"/>
        <v>-0.15501845968919031</v>
      </c>
      <c r="N8" s="12">
        <f t="shared" si="5"/>
        <v>-6.1131621876878206E-2</v>
      </c>
      <c r="O8" s="12">
        <f t="shared" si="5"/>
        <v>3.2755215935434095E-2</v>
      </c>
      <c r="P8" s="12">
        <f t="shared" si="5"/>
        <v>0.1266420537477462</v>
      </c>
      <c r="Q8" s="12">
        <f t="shared" si="5"/>
        <v>0.2205288915600585</v>
      </c>
      <c r="R8" s="12">
        <f t="shared" si="5"/>
        <v>0.31441572937237061</v>
      </c>
      <c r="S8" s="12">
        <f t="shared" si="5"/>
        <v>0.40830256718468272</v>
      </c>
      <c r="T8" s="13">
        <f t="shared" si="5"/>
        <v>0.50218940499699505</v>
      </c>
    </row>
    <row r="9" spans="2:20" x14ac:dyDescent="0.35">
      <c r="B9" s="3" t="s">
        <v>13</v>
      </c>
      <c r="C9" s="41">
        <f>E47</f>
        <v>179.35000000000002</v>
      </c>
      <c r="D9" s="24" t="s">
        <v>14</v>
      </c>
      <c r="G9" s="11">
        <f>G10-5</f>
        <v>275</v>
      </c>
      <c r="H9" s="64">
        <f t="shared" si="4"/>
        <v>-0.61749806817206154</v>
      </c>
      <c r="I9" s="12">
        <f t="shared" si="5"/>
        <v>-0.52187258521507685</v>
      </c>
      <c r="J9" s="12">
        <f t="shared" si="5"/>
        <v>-0.42624710225809226</v>
      </c>
      <c r="K9" s="12">
        <f t="shared" si="5"/>
        <v>-0.33062161930110762</v>
      </c>
      <c r="L9" s="12">
        <f t="shared" si="5"/>
        <v>-0.23499613634412289</v>
      </c>
      <c r="M9" s="12">
        <f t="shared" si="5"/>
        <v>-0.13937065338713825</v>
      </c>
      <c r="N9" s="12">
        <f t="shared" si="5"/>
        <v>-4.3745170430153725E-2</v>
      </c>
      <c r="O9" s="12">
        <f t="shared" si="5"/>
        <v>5.1880312526830903E-2</v>
      </c>
      <c r="P9" s="12">
        <f t="shared" si="5"/>
        <v>0.14750579548381554</v>
      </c>
      <c r="Q9" s="12">
        <f t="shared" si="5"/>
        <v>0.24313127844080015</v>
      </c>
      <c r="R9" s="12">
        <f t="shared" si="5"/>
        <v>0.33875676139778477</v>
      </c>
      <c r="S9" s="12">
        <f t="shared" si="5"/>
        <v>0.43438224435476941</v>
      </c>
      <c r="T9" s="13">
        <f t="shared" si="5"/>
        <v>0.53000772731175427</v>
      </c>
    </row>
    <row r="10" spans="2:20" x14ac:dyDescent="0.35">
      <c r="B10" s="6" t="s">
        <v>15</v>
      </c>
      <c r="C10" s="42">
        <f>D55</f>
        <v>85</v>
      </c>
      <c r="D10" s="22" t="s">
        <v>14</v>
      </c>
      <c r="G10" s="11">
        <f>C3</f>
        <v>280</v>
      </c>
      <c r="H10" s="64">
        <f t="shared" si="4"/>
        <v>-0.61054348759337163</v>
      </c>
      <c r="I10" s="12">
        <f t="shared" si="5"/>
        <v>-0.51317935949171467</v>
      </c>
      <c r="J10" s="12">
        <f t="shared" si="5"/>
        <v>-0.41581523139005749</v>
      </c>
      <c r="K10" s="12">
        <f t="shared" si="5"/>
        <v>-0.31845110328840043</v>
      </c>
      <c r="L10" s="12">
        <f t="shared" si="5"/>
        <v>-0.22108697518674336</v>
      </c>
      <c r="M10" s="12">
        <f t="shared" si="5"/>
        <v>-0.12372284708508631</v>
      </c>
      <c r="N10" s="12">
        <f t="shared" si="5"/>
        <v>-2.6358718983429247E-2</v>
      </c>
      <c r="O10" s="12">
        <f t="shared" si="5"/>
        <v>7.1005409118227905E-2</v>
      </c>
      <c r="P10" s="12">
        <f t="shared" si="5"/>
        <v>0.16836953721988507</v>
      </c>
      <c r="Q10" s="12">
        <f t="shared" si="5"/>
        <v>0.26573366532154202</v>
      </c>
      <c r="R10" s="12">
        <f t="shared" si="5"/>
        <v>0.36309779342319914</v>
      </c>
      <c r="S10" s="12">
        <f t="shared" si="5"/>
        <v>0.46046192152485615</v>
      </c>
      <c r="T10" s="13">
        <f t="shared" si="5"/>
        <v>0.55782604962651328</v>
      </c>
    </row>
    <row r="11" spans="2:20" x14ac:dyDescent="0.35">
      <c r="B11" s="6" t="s">
        <v>16</v>
      </c>
      <c r="C11" s="42">
        <f>C61</f>
        <v>308</v>
      </c>
      <c r="D11" s="22" t="s">
        <v>14</v>
      </c>
      <c r="G11" s="11">
        <f t="shared" ref="G11:G16" si="6">G10+5</f>
        <v>285</v>
      </c>
      <c r="H11" s="64">
        <f t="shared" si="4"/>
        <v>-0.60358890701468182</v>
      </c>
      <c r="I11" s="12">
        <f t="shared" si="5"/>
        <v>-0.50448613376835238</v>
      </c>
      <c r="J11" s="12">
        <f t="shared" si="5"/>
        <v>-0.40538336052202278</v>
      </c>
      <c r="K11" s="12">
        <f t="shared" si="5"/>
        <v>-0.30628058727569329</v>
      </c>
      <c r="L11" s="12">
        <f t="shared" si="5"/>
        <v>-0.20717781402936375</v>
      </c>
      <c r="M11" s="12">
        <f t="shared" si="5"/>
        <v>-0.10807504078303426</v>
      </c>
      <c r="N11" s="12">
        <f t="shared" si="5"/>
        <v>-8.97226753670477E-3</v>
      </c>
      <c r="O11" s="12">
        <f t="shared" si="5"/>
        <v>9.0130505709624914E-2</v>
      </c>
      <c r="P11" s="12">
        <f t="shared" si="5"/>
        <v>0.1892332789559544</v>
      </c>
      <c r="Q11" s="12">
        <f t="shared" si="5"/>
        <v>0.28833605220228387</v>
      </c>
      <c r="R11" s="12">
        <f t="shared" si="5"/>
        <v>0.38743882544861336</v>
      </c>
      <c r="S11" s="12">
        <f t="shared" si="5"/>
        <v>0.48654159869494307</v>
      </c>
      <c r="T11" s="13">
        <f t="shared" si="5"/>
        <v>0.5856443719412725</v>
      </c>
    </row>
    <row r="12" spans="2:20" x14ac:dyDescent="0.35">
      <c r="B12" s="6" t="s">
        <v>17</v>
      </c>
      <c r="C12" s="32">
        <v>10</v>
      </c>
      <c r="D12" s="22" t="s">
        <v>14</v>
      </c>
      <c r="G12" s="11">
        <f t="shared" si="6"/>
        <v>290</v>
      </c>
      <c r="H12" s="64">
        <f t="shared" si="4"/>
        <v>-0.59663432643599212</v>
      </c>
      <c r="I12" s="12">
        <f t="shared" si="5"/>
        <v>-0.49579290804499015</v>
      </c>
      <c r="J12" s="12">
        <f t="shared" si="5"/>
        <v>-0.39495148965398813</v>
      </c>
      <c r="K12" s="12">
        <f t="shared" si="5"/>
        <v>-0.29411007126298611</v>
      </c>
      <c r="L12" s="12">
        <f t="shared" si="5"/>
        <v>-0.19326865287198422</v>
      </c>
      <c r="M12" s="12">
        <f t="shared" si="5"/>
        <v>-9.2427234480982112E-2</v>
      </c>
      <c r="N12" s="12">
        <f t="shared" si="5"/>
        <v>8.4141839100197076E-3</v>
      </c>
      <c r="O12" s="12">
        <f t="shared" si="5"/>
        <v>0.10925560230102171</v>
      </c>
      <c r="P12" s="12">
        <f t="shared" si="5"/>
        <v>0.21009702069202374</v>
      </c>
      <c r="Q12" s="12">
        <f t="shared" si="5"/>
        <v>0.31093843908302576</v>
      </c>
      <c r="R12" s="12">
        <f t="shared" si="5"/>
        <v>0.41177985747402773</v>
      </c>
      <c r="S12" s="12">
        <f t="shared" si="5"/>
        <v>0.51262127586502981</v>
      </c>
      <c r="T12" s="13">
        <f t="shared" si="5"/>
        <v>0.61346269425603162</v>
      </c>
    </row>
    <row r="13" spans="2:20" x14ac:dyDescent="0.35">
      <c r="B13" s="10" t="s">
        <v>18</v>
      </c>
      <c r="C13" s="35">
        <v>0</v>
      </c>
      <c r="D13" s="23" t="s">
        <v>14</v>
      </c>
      <c r="G13" s="11">
        <f t="shared" si="6"/>
        <v>295</v>
      </c>
      <c r="H13" s="64">
        <f t="shared" si="4"/>
        <v>-0.58967974585730221</v>
      </c>
      <c r="I13" s="12">
        <f t="shared" si="5"/>
        <v>-0.48709968232162792</v>
      </c>
      <c r="J13" s="12">
        <f t="shared" si="5"/>
        <v>-0.38451961878595348</v>
      </c>
      <c r="K13" s="12">
        <f t="shared" si="5"/>
        <v>-0.28193955525027903</v>
      </c>
      <c r="L13" s="12">
        <f t="shared" si="5"/>
        <v>-0.17935949171460458</v>
      </c>
      <c r="M13" s="12">
        <f t="shared" si="5"/>
        <v>-7.6779428178930159E-2</v>
      </c>
      <c r="N13" s="12">
        <f t="shared" si="5"/>
        <v>2.5800635356744185E-2</v>
      </c>
      <c r="O13" s="12">
        <f t="shared" si="5"/>
        <v>0.12838069889241871</v>
      </c>
      <c r="P13" s="12">
        <f t="shared" si="5"/>
        <v>0.23096076242809307</v>
      </c>
      <c r="Q13" s="12">
        <f t="shared" si="5"/>
        <v>0.33354082596376761</v>
      </c>
      <c r="R13" s="12">
        <f t="shared" si="5"/>
        <v>0.43612088949944194</v>
      </c>
      <c r="S13" s="12">
        <f t="shared" si="5"/>
        <v>0.53870095303511645</v>
      </c>
      <c r="T13" s="13">
        <f t="shared" si="5"/>
        <v>0.64128101657079084</v>
      </c>
    </row>
    <row r="14" spans="2:20" ht="15" thickBot="1" x14ac:dyDescent="0.4">
      <c r="B14" s="14" t="s">
        <v>19</v>
      </c>
      <c r="C14" s="50">
        <f>SUM(C9:C13)</f>
        <v>582.35</v>
      </c>
      <c r="D14" s="25" t="s">
        <v>14</v>
      </c>
      <c r="G14" s="11">
        <f t="shared" si="6"/>
        <v>300</v>
      </c>
      <c r="H14" s="64">
        <f t="shared" si="4"/>
        <v>-0.58272516527861251</v>
      </c>
      <c r="I14" s="12">
        <f t="shared" si="5"/>
        <v>-0.47840645659826569</v>
      </c>
      <c r="J14" s="12">
        <f t="shared" si="5"/>
        <v>-0.37408774791791882</v>
      </c>
      <c r="K14" s="12">
        <f t="shared" si="5"/>
        <v>-0.26976903923757195</v>
      </c>
      <c r="L14" s="12">
        <f t="shared" si="5"/>
        <v>-0.16545033055722497</v>
      </c>
      <c r="M14" s="12">
        <f t="shared" si="5"/>
        <v>-6.1131621876878206E-2</v>
      </c>
      <c r="N14" s="12">
        <f t="shared" si="5"/>
        <v>4.3187086803468666E-2</v>
      </c>
      <c r="O14" s="12">
        <f t="shared" si="5"/>
        <v>0.14750579548381554</v>
      </c>
      <c r="P14" s="12">
        <f t="shared" si="5"/>
        <v>0.25182450416416241</v>
      </c>
      <c r="Q14" s="12">
        <f t="shared" si="5"/>
        <v>0.35614321284450928</v>
      </c>
      <c r="R14" s="12">
        <f t="shared" si="5"/>
        <v>0.46046192152485615</v>
      </c>
      <c r="S14" s="12">
        <f t="shared" si="5"/>
        <v>0.56478063020520319</v>
      </c>
      <c r="T14" s="13">
        <f t="shared" si="5"/>
        <v>0.66909933888555007</v>
      </c>
    </row>
    <row r="15" spans="2:20" ht="15" thickTop="1" x14ac:dyDescent="0.35">
      <c r="G15" s="11">
        <f t="shared" si="6"/>
        <v>305</v>
      </c>
      <c r="H15" s="64">
        <f t="shared" si="4"/>
        <v>-0.57577058469992271</v>
      </c>
      <c r="I15" s="12">
        <f t="shared" si="5"/>
        <v>-0.46971323087490341</v>
      </c>
      <c r="J15" s="12">
        <f t="shared" si="5"/>
        <v>-0.36365587704988406</v>
      </c>
      <c r="K15" s="12">
        <f t="shared" si="5"/>
        <v>-0.25759852322486476</v>
      </c>
      <c r="L15" s="12">
        <f t="shared" si="5"/>
        <v>-0.15154116939984544</v>
      </c>
      <c r="M15" s="12">
        <f t="shared" si="5"/>
        <v>-4.5483815574826059E-2</v>
      </c>
      <c r="N15" s="12">
        <f t="shared" si="5"/>
        <v>6.057353825019314E-2</v>
      </c>
      <c r="O15" s="12">
        <f t="shared" si="5"/>
        <v>0.16663089207521253</v>
      </c>
      <c r="P15" s="12">
        <f t="shared" si="5"/>
        <v>0.27268824590023194</v>
      </c>
      <c r="Q15" s="12">
        <f t="shared" si="5"/>
        <v>0.37874559972525113</v>
      </c>
      <c r="R15" s="12">
        <f t="shared" si="5"/>
        <v>0.48480295355027053</v>
      </c>
      <c r="S15" s="12">
        <f t="shared" si="5"/>
        <v>0.59086030737528994</v>
      </c>
      <c r="T15" s="13">
        <f t="shared" si="5"/>
        <v>0.69691766120030907</v>
      </c>
    </row>
    <row r="16" spans="2:20" ht="15" thickBot="1" x14ac:dyDescent="0.4">
      <c r="B16" s="3" t="s">
        <v>20</v>
      </c>
      <c r="C16" s="36">
        <v>7.0000000000000007E-2</v>
      </c>
      <c r="G16" s="17">
        <f t="shared" si="6"/>
        <v>310</v>
      </c>
      <c r="H16" s="65">
        <f t="shared" si="4"/>
        <v>-0.5688160041212329</v>
      </c>
      <c r="I16" s="18">
        <f t="shared" si="5"/>
        <v>-0.46102000515154118</v>
      </c>
      <c r="J16" s="18">
        <f t="shared" si="5"/>
        <v>-0.35322400618184935</v>
      </c>
      <c r="K16" s="18">
        <f t="shared" si="5"/>
        <v>-0.24542800721215766</v>
      </c>
      <c r="L16" s="18">
        <f t="shared" si="5"/>
        <v>-0.13763200824246583</v>
      </c>
      <c r="M16" s="18">
        <f t="shared" si="5"/>
        <v>-2.9836009272774102E-2</v>
      </c>
      <c r="N16" s="18">
        <f t="shared" si="5"/>
        <v>7.7959989696917614E-2</v>
      </c>
      <c r="O16" s="18">
        <f t="shared" si="5"/>
        <v>0.18575598866660953</v>
      </c>
      <c r="P16" s="18">
        <f t="shared" si="5"/>
        <v>0.29355198763630125</v>
      </c>
      <c r="Q16" s="18">
        <f t="shared" si="5"/>
        <v>0.40134798660599297</v>
      </c>
      <c r="R16" s="18">
        <f t="shared" si="5"/>
        <v>0.50914398557568474</v>
      </c>
      <c r="S16" s="18">
        <f t="shared" si="5"/>
        <v>0.61693998454537657</v>
      </c>
      <c r="T16" s="19">
        <f t="shared" si="5"/>
        <v>0.72473598351506829</v>
      </c>
    </row>
    <row r="17" spans="2:11" x14ac:dyDescent="0.35">
      <c r="B17" s="6" t="s">
        <v>21</v>
      </c>
      <c r="C17" s="37">
        <v>0.1</v>
      </c>
    </row>
    <row r="18" spans="2:11" x14ac:dyDescent="0.35">
      <c r="B18" s="10" t="s">
        <v>22</v>
      </c>
      <c r="C18" s="38">
        <v>0.02</v>
      </c>
    </row>
    <row r="19" spans="2:11" ht="15" thickBot="1" x14ac:dyDescent="0.4">
      <c r="B19" s="14" t="s">
        <v>23</v>
      </c>
      <c r="C19" s="15">
        <f>SUM(C16:C18)</f>
        <v>0.19</v>
      </c>
      <c r="D19" s="16"/>
    </row>
    <row r="20" spans="2:11" ht="15" thickTop="1" x14ac:dyDescent="0.35"/>
    <row r="21" spans="2:11" ht="15" thickBot="1" x14ac:dyDescent="0.4">
      <c r="B21" s="14" t="s">
        <v>24</v>
      </c>
      <c r="C21" s="39">
        <f>(N$3*$G10*(1-$C$19)-$C$14)/$C$14</f>
        <v>-2.6358718983429247E-2</v>
      </c>
    </row>
    <row r="22" spans="2:11" ht="15" thickTop="1" x14ac:dyDescent="0.35"/>
    <row r="24" spans="2:11" x14ac:dyDescent="0.35">
      <c r="B24" s="29" t="s">
        <v>25</v>
      </c>
      <c r="C24" s="30"/>
      <c r="D24" s="29"/>
      <c r="I24" s="26"/>
      <c r="J24" s="27"/>
      <c r="K24" s="28"/>
    </row>
    <row r="25" spans="2:11" x14ac:dyDescent="0.35">
      <c r="B25" s="3" t="s">
        <v>26</v>
      </c>
      <c r="C25" s="69">
        <v>0</v>
      </c>
      <c r="D25" s="24" t="s">
        <v>12</v>
      </c>
      <c r="I25" s="26"/>
      <c r="J25" s="27"/>
      <c r="K25" s="28"/>
    </row>
    <row r="26" spans="2:11" x14ac:dyDescent="0.35">
      <c r="B26" s="3" t="s">
        <v>27</v>
      </c>
      <c r="C26" s="34">
        <v>340</v>
      </c>
      <c r="D26" s="21" t="s">
        <v>5</v>
      </c>
      <c r="I26" s="26"/>
      <c r="J26" s="27"/>
      <c r="K26" s="28"/>
    </row>
    <row r="27" spans="2:11" x14ac:dyDescent="0.35">
      <c r="B27" s="6" t="s">
        <v>28</v>
      </c>
      <c r="C27" s="44">
        <f>+C25/C6</f>
        <v>0</v>
      </c>
      <c r="D27" s="22"/>
      <c r="I27" s="26"/>
      <c r="J27" s="27"/>
      <c r="K27" s="28"/>
    </row>
    <row r="28" spans="2:11" x14ac:dyDescent="0.35">
      <c r="B28" s="10" t="s">
        <v>29</v>
      </c>
      <c r="C28" s="45">
        <f>100%-C27</f>
        <v>1</v>
      </c>
      <c r="D28" s="43"/>
      <c r="I28" s="26"/>
      <c r="J28" s="27"/>
      <c r="K28" s="40"/>
    </row>
    <row r="29" spans="2:11" x14ac:dyDescent="0.35">
      <c r="I29" s="26"/>
      <c r="J29" s="27"/>
      <c r="K29" s="28"/>
    </row>
    <row r="31" spans="2:11" ht="12" customHeight="1" x14ac:dyDescent="0.35">
      <c r="B31" s="29" t="s">
        <v>13</v>
      </c>
      <c r="C31" s="58" t="s">
        <v>30</v>
      </c>
      <c r="D31" s="59" t="s">
        <v>31</v>
      </c>
      <c r="E31" s="58" t="s">
        <v>14</v>
      </c>
      <c r="F31" s="52"/>
    </row>
    <row r="32" spans="2:11" ht="12" customHeight="1" x14ac:dyDescent="0.35">
      <c r="B32" s="3" t="s">
        <v>32</v>
      </c>
      <c r="C32" s="46">
        <v>20</v>
      </c>
      <c r="D32" s="48">
        <v>0.4</v>
      </c>
      <c r="E32" s="49">
        <f t="shared" ref="E32:E40" si="7">C32*D32</f>
        <v>8</v>
      </c>
      <c r="F32" s="53"/>
    </row>
    <row r="33" spans="2:6" ht="12" customHeight="1" x14ac:dyDescent="0.35">
      <c r="B33" s="3" t="s">
        <v>33</v>
      </c>
      <c r="C33" s="46">
        <v>10</v>
      </c>
      <c r="D33" s="48">
        <v>0.4</v>
      </c>
      <c r="E33" s="49">
        <f t="shared" si="7"/>
        <v>4</v>
      </c>
      <c r="F33" s="53"/>
    </row>
    <row r="34" spans="2:6" ht="12" customHeight="1" x14ac:dyDescent="0.35">
      <c r="B34" s="3" t="s">
        <v>34</v>
      </c>
      <c r="C34" s="46">
        <v>6</v>
      </c>
      <c r="D34" s="48">
        <v>1.5</v>
      </c>
      <c r="E34" s="49">
        <f t="shared" si="7"/>
        <v>9</v>
      </c>
      <c r="F34" s="53"/>
    </row>
    <row r="35" spans="2:6" ht="12" customHeight="1" x14ac:dyDescent="0.35">
      <c r="B35" s="3" t="s">
        <v>35</v>
      </c>
      <c r="C35" s="46">
        <v>5</v>
      </c>
      <c r="D35" s="48">
        <v>3</v>
      </c>
      <c r="E35" s="49">
        <f t="shared" si="7"/>
        <v>15</v>
      </c>
      <c r="F35" s="53"/>
    </row>
    <row r="36" spans="2:6" ht="12" customHeight="1" x14ac:dyDescent="0.35">
      <c r="B36" s="3" t="s">
        <v>63</v>
      </c>
      <c r="C36" s="46">
        <v>3</v>
      </c>
      <c r="D36" s="48">
        <v>4</v>
      </c>
      <c r="E36" s="49">
        <f t="shared" si="7"/>
        <v>12</v>
      </c>
      <c r="F36" s="53"/>
    </row>
    <row r="37" spans="2:6" ht="12" customHeight="1" x14ac:dyDescent="0.35">
      <c r="B37" s="3" t="s">
        <v>62</v>
      </c>
      <c r="C37" s="46">
        <v>4</v>
      </c>
      <c r="D37" s="48">
        <v>7</v>
      </c>
      <c r="E37" s="49">
        <f t="shared" si="7"/>
        <v>28</v>
      </c>
      <c r="F37" s="53"/>
    </row>
    <row r="38" spans="2:6" ht="12" customHeight="1" x14ac:dyDescent="0.35">
      <c r="B38" s="3" t="s">
        <v>59</v>
      </c>
      <c r="C38" s="46">
        <v>20</v>
      </c>
      <c r="D38" s="48">
        <v>0.15</v>
      </c>
      <c r="E38" s="49">
        <f t="shared" si="7"/>
        <v>3</v>
      </c>
      <c r="F38" s="53"/>
    </row>
    <row r="39" spans="2:6" ht="12" customHeight="1" x14ac:dyDescent="0.35">
      <c r="B39" s="3" t="s">
        <v>58</v>
      </c>
      <c r="C39" s="46">
        <v>90</v>
      </c>
      <c r="D39" s="48">
        <v>0.15</v>
      </c>
      <c r="E39" s="49">
        <f t="shared" si="7"/>
        <v>13.5</v>
      </c>
      <c r="F39" s="53"/>
    </row>
    <row r="40" spans="2:6" ht="12" customHeight="1" x14ac:dyDescent="0.35">
      <c r="B40" s="3" t="s">
        <v>57</v>
      </c>
      <c r="C40" s="46">
        <v>120</v>
      </c>
      <c r="D40" s="48">
        <v>0.12</v>
      </c>
      <c r="E40" s="49">
        <f t="shared" si="7"/>
        <v>14.399999999999999</v>
      </c>
      <c r="F40" s="53"/>
    </row>
    <row r="41" spans="2:6" ht="12" customHeight="1" x14ac:dyDescent="0.35">
      <c r="B41" s="3" t="s">
        <v>36</v>
      </c>
      <c r="C41" s="46">
        <v>40</v>
      </c>
      <c r="D41" s="48">
        <v>1.2</v>
      </c>
      <c r="E41" s="49">
        <f t="shared" ref="E41:E42" si="8">C41*D41</f>
        <v>48</v>
      </c>
      <c r="F41" s="53"/>
    </row>
    <row r="42" spans="2:6" ht="12" customHeight="1" x14ac:dyDescent="0.35">
      <c r="B42" s="3" t="s">
        <v>60</v>
      </c>
      <c r="C42" s="46">
        <v>29</v>
      </c>
      <c r="D42" s="48">
        <v>0.6</v>
      </c>
      <c r="E42" s="49">
        <f t="shared" si="8"/>
        <v>17.399999999999999</v>
      </c>
      <c r="F42" s="53"/>
    </row>
    <row r="43" spans="2:6" ht="12" customHeight="1" x14ac:dyDescent="0.35">
      <c r="B43" s="3" t="s">
        <v>37</v>
      </c>
      <c r="C43" s="66">
        <v>235</v>
      </c>
      <c r="D43" s="68">
        <v>0.03</v>
      </c>
      <c r="E43" s="67">
        <f>C43*D43</f>
        <v>7.05</v>
      </c>
      <c r="F43" s="53"/>
    </row>
    <row r="44" spans="2:6" ht="12" customHeight="1" x14ac:dyDescent="0.35">
      <c r="B44" s="29" t="s">
        <v>38</v>
      </c>
      <c r="C44" s="58" t="s">
        <v>5</v>
      </c>
      <c r="D44" s="59" t="s">
        <v>31</v>
      </c>
      <c r="E44" s="30"/>
      <c r="F44" s="52"/>
    </row>
    <row r="45" spans="2:6" ht="12" customHeight="1" x14ac:dyDescent="0.35">
      <c r="B45" s="3" t="s">
        <v>39</v>
      </c>
      <c r="C45" s="46">
        <v>600</v>
      </c>
      <c r="D45" s="47">
        <v>0</v>
      </c>
      <c r="E45" s="49">
        <f>C45*D45</f>
        <v>0</v>
      </c>
      <c r="F45" s="53"/>
    </row>
    <row r="46" spans="2:6" ht="12" customHeight="1" x14ac:dyDescent="0.35">
      <c r="B46" s="10" t="s">
        <v>40</v>
      </c>
      <c r="C46" s="51">
        <v>940</v>
      </c>
      <c r="D46" s="47">
        <v>0</v>
      </c>
      <c r="E46" s="49">
        <f>C46*D46</f>
        <v>0</v>
      </c>
      <c r="F46" s="53"/>
    </row>
    <row r="47" spans="2:6" ht="12" customHeight="1" thickBot="1" x14ac:dyDescent="0.4">
      <c r="C47" s="2"/>
      <c r="D47" s="2"/>
      <c r="E47" s="50">
        <f>SUM(E32:E46)</f>
        <v>179.35000000000002</v>
      </c>
      <c r="F47" s="54"/>
    </row>
    <row r="48" spans="2:6" ht="12" customHeight="1" thickTop="1" thickBot="1" x14ac:dyDescent="0.4"/>
    <row r="49" spans="2:5" ht="12" customHeight="1" thickBot="1" x14ac:dyDescent="0.4">
      <c r="C49" s="55" t="s">
        <v>41</v>
      </c>
      <c r="D49" s="56">
        <v>350</v>
      </c>
    </row>
    <row r="50" spans="2:5" ht="12" customHeight="1" x14ac:dyDescent="0.35"/>
    <row r="51" spans="2:5" ht="12" customHeight="1" x14ac:dyDescent="0.35">
      <c r="B51" s="29" t="s">
        <v>15</v>
      </c>
      <c r="C51" s="58" t="s">
        <v>42</v>
      </c>
      <c r="D51" s="59" t="s">
        <v>14</v>
      </c>
      <c r="E51" s="29"/>
    </row>
    <row r="52" spans="2:5" ht="12" customHeight="1" x14ac:dyDescent="0.35">
      <c r="B52" s="3" t="s">
        <v>43</v>
      </c>
      <c r="C52" s="34">
        <v>2100</v>
      </c>
      <c r="D52" s="49">
        <v>20</v>
      </c>
      <c r="E52" s="24"/>
    </row>
    <row r="53" spans="2:5" ht="12" customHeight="1" x14ac:dyDescent="0.35">
      <c r="B53" s="3" t="s">
        <v>44</v>
      </c>
      <c r="C53" s="34">
        <v>19250</v>
      </c>
      <c r="D53" s="49">
        <f t="shared" ref="D53:D54" si="9">+C53/$D$49</f>
        <v>55</v>
      </c>
      <c r="E53" s="21"/>
    </row>
    <row r="54" spans="2:5" ht="12" customHeight="1" x14ac:dyDescent="0.35">
      <c r="B54" s="3" t="s">
        <v>45</v>
      </c>
      <c r="C54" s="34">
        <v>2100</v>
      </c>
      <c r="D54" s="49">
        <v>10</v>
      </c>
      <c r="E54" s="49"/>
    </row>
    <row r="55" spans="2:5" ht="12" customHeight="1" thickBot="1" x14ac:dyDescent="0.4">
      <c r="C55" s="2"/>
      <c r="D55" s="50">
        <f>SUM(D52:D54)</f>
        <v>85</v>
      </c>
      <c r="E55" s="50"/>
    </row>
    <row r="56" spans="2:5" ht="15" thickTop="1" x14ac:dyDescent="0.35"/>
    <row r="57" spans="2:5" x14ac:dyDescent="0.35">
      <c r="B57" s="29" t="s">
        <v>16</v>
      </c>
      <c r="C57" s="29"/>
      <c r="D57" s="29"/>
      <c r="E57" s="29"/>
    </row>
    <row r="58" spans="2:5" x14ac:dyDescent="0.35">
      <c r="B58" s="3" t="s">
        <v>46</v>
      </c>
      <c r="C58" s="47">
        <v>10</v>
      </c>
      <c r="D58" s="49"/>
      <c r="E58" s="24"/>
    </row>
    <row r="59" spans="2:5" x14ac:dyDescent="0.35">
      <c r="B59" s="3" t="s">
        <v>47</v>
      </c>
      <c r="C59" s="37">
        <v>0.1</v>
      </c>
      <c r="D59" s="49"/>
      <c r="E59" s="21"/>
    </row>
    <row r="60" spans="2:5" x14ac:dyDescent="0.35">
      <c r="B60" s="3" t="s">
        <v>48</v>
      </c>
      <c r="C60" s="34">
        <v>28</v>
      </c>
      <c r="D60" s="57" t="s">
        <v>49</v>
      </c>
      <c r="E60" s="49"/>
    </row>
    <row r="61" spans="2:5" ht="15" thickBot="1" x14ac:dyDescent="0.4">
      <c r="C61" s="50">
        <f>(C58*(1+C59)*C60)</f>
        <v>308</v>
      </c>
      <c r="D61" s="60" t="s">
        <v>14</v>
      </c>
      <c r="E61" s="50"/>
    </row>
    <row r="62" spans="2:5" ht="15" thickTop="1" x14ac:dyDescent="0.35"/>
  </sheetData>
  <protectedRanges>
    <protectedRange sqref="C2:C4 C9:C13 C16:C18 C61 J24:J29" name="Range1"/>
  </protectedRanges>
  <mergeCells count="1">
    <mergeCell ref="H2:T2"/>
  </mergeCells>
  <conditionalFormatting sqref="H4:T1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3"/>
  <sheetViews>
    <sheetView zoomScaleNormal="100" workbookViewId="0">
      <selection activeCell="G60" sqref="G60"/>
    </sheetView>
  </sheetViews>
  <sheetFormatPr baseColWidth="10" defaultColWidth="3.54296875" defaultRowHeight="14.5" x14ac:dyDescent="0.35"/>
  <cols>
    <col min="1" max="1" width="3.54296875" style="1"/>
    <col min="2" max="2" width="28" style="1" bestFit="1" customWidth="1"/>
    <col min="3" max="3" width="10" style="1" customWidth="1"/>
    <col min="4" max="4" width="9.1796875" style="1" bestFit="1" customWidth="1"/>
    <col min="5" max="5" width="8.81640625" style="1" customWidth="1"/>
    <col min="6" max="6" width="3.54296875" style="1"/>
    <col min="7" max="7" width="9.1796875" style="1" customWidth="1"/>
    <col min="8" max="20" width="6.7265625" style="1" customWidth="1"/>
    <col min="21" max="16384" width="3.54296875" style="1"/>
  </cols>
  <sheetData>
    <row r="1" spans="2:20" ht="15" thickBot="1" x14ac:dyDescent="0.4"/>
    <row r="2" spans="2:20" x14ac:dyDescent="0.35">
      <c r="B2" s="3" t="s">
        <v>0</v>
      </c>
      <c r="C2" s="4" t="s">
        <v>50</v>
      </c>
      <c r="D2" s="21"/>
      <c r="G2" s="5" t="s">
        <v>2</v>
      </c>
      <c r="H2" s="73" t="s">
        <v>3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4"/>
    </row>
    <row r="3" spans="2:20" ht="15" thickBot="1" x14ac:dyDescent="0.4">
      <c r="B3" s="6" t="s">
        <v>4</v>
      </c>
      <c r="C3" s="32">
        <v>165</v>
      </c>
      <c r="D3" s="22" t="s">
        <v>5</v>
      </c>
      <c r="G3" s="7" t="s">
        <v>6</v>
      </c>
      <c r="H3" s="8">
        <f t="shared" ref="H3:L3" si="0">I3-0.25</f>
        <v>5</v>
      </c>
      <c r="I3" s="8">
        <f t="shared" si="0"/>
        <v>5.25</v>
      </c>
      <c r="J3" s="8">
        <f t="shared" si="0"/>
        <v>5.5</v>
      </c>
      <c r="K3" s="8">
        <f t="shared" si="0"/>
        <v>5.75</v>
      </c>
      <c r="L3" s="8">
        <f t="shared" si="0"/>
        <v>6</v>
      </c>
      <c r="M3" s="8">
        <f>N3-0.25</f>
        <v>6.25</v>
      </c>
      <c r="N3" s="8">
        <f>C4/1000</f>
        <v>6.5</v>
      </c>
      <c r="O3" s="8">
        <f>N3+0.25</f>
        <v>6.75</v>
      </c>
      <c r="P3" s="8">
        <f t="shared" ref="P3:T3" si="1">O3+0.25</f>
        <v>7</v>
      </c>
      <c r="Q3" s="8">
        <f t="shared" si="1"/>
        <v>7.25</v>
      </c>
      <c r="R3" s="8">
        <f t="shared" si="1"/>
        <v>7.5</v>
      </c>
      <c r="S3" s="8">
        <f t="shared" si="1"/>
        <v>7.75</v>
      </c>
      <c r="T3" s="9">
        <f t="shared" si="1"/>
        <v>8</v>
      </c>
    </row>
    <row r="4" spans="2:20" x14ac:dyDescent="0.35">
      <c r="B4" s="10" t="s">
        <v>7</v>
      </c>
      <c r="C4" s="33">
        <v>6500</v>
      </c>
      <c r="D4" s="23" t="s">
        <v>8</v>
      </c>
      <c r="G4" s="11">
        <f t="shared" ref="G4:G8" si="2">G5-5</f>
        <v>135</v>
      </c>
      <c r="H4" s="61">
        <f t="shared" ref="H4:T4" si="3">(H$3*((($C$25*$C$26)+(((H$3*$C$5)-$C$25)*$G4))/(H$3*$C$5))*(1-$C$19)-$C$14)/$C$14</f>
        <v>-0.29829451291168241</v>
      </c>
      <c r="I4" s="62">
        <f t="shared" si="3"/>
        <v>-0.26320923855726647</v>
      </c>
      <c r="J4" s="62">
        <f t="shared" si="3"/>
        <v>-0.22812396420285064</v>
      </c>
      <c r="K4" s="62">
        <f t="shared" si="3"/>
        <v>-0.1930386898484347</v>
      </c>
      <c r="L4" s="62">
        <f t="shared" si="3"/>
        <v>-0.15795341549401878</v>
      </c>
      <c r="M4" s="62">
        <f t="shared" si="3"/>
        <v>-0.12286814113960287</v>
      </c>
      <c r="N4" s="62">
        <f t="shared" si="3"/>
        <v>-8.7782866785187125E-2</v>
      </c>
      <c r="O4" s="62">
        <f t="shared" si="3"/>
        <v>-5.2697592430771198E-2</v>
      </c>
      <c r="P4" s="62">
        <f t="shared" si="3"/>
        <v>-1.7612318076355282E-2</v>
      </c>
      <c r="Q4" s="62">
        <f t="shared" si="3"/>
        <v>1.7472956278060638E-2</v>
      </c>
      <c r="R4" s="62">
        <f t="shared" si="3"/>
        <v>5.2558230632476555E-2</v>
      </c>
      <c r="S4" s="62">
        <f t="shared" si="3"/>
        <v>8.7643504986892301E-2</v>
      </c>
      <c r="T4" s="63">
        <f t="shared" si="3"/>
        <v>0.12272877934130823</v>
      </c>
    </row>
    <row r="5" spans="2:20" x14ac:dyDescent="0.35">
      <c r="B5" s="6" t="s">
        <v>9</v>
      </c>
      <c r="C5" s="33">
        <v>35</v>
      </c>
      <c r="D5" s="22" t="s">
        <v>10</v>
      </c>
      <c r="G5" s="11">
        <f t="shared" si="2"/>
        <v>140</v>
      </c>
      <c r="H5" s="64">
        <f t="shared" ref="H5:H16" si="4">(H$3*((($C$25*$C$26)+(((H$3*$C$5)-$C$25)*$G5))/(H$3*$C$5))*(1-$C$19)-$C$14)/$C$14</f>
        <v>-0.27230542079730025</v>
      </c>
      <c r="I5" s="12">
        <f t="shared" ref="I5:T16" si="5">(I$3*((($C$25*$C$26)+(((I$3*$C$5)-$C$25)*$G5))/(I$3*$C$5))*(1-$C$19)-$C$14)/$C$14</f>
        <v>-0.23592069183716519</v>
      </c>
      <c r="J5" s="12">
        <f t="shared" si="5"/>
        <v>-0.19953596287703024</v>
      </c>
      <c r="K5" s="12">
        <f t="shared" si="5"/>
        <v>-0.16315123391689529</v>
      </c>
      <c r="L5" s="12">
        <f t="shared" si="5"/>
        <v>-0.12676650495676034</v>
      </c>
      <c r="M5" s="12">
        <f t="shared" si="5"/>
        <v>-9.0381775996625197E-2</v>
      </c>
      <c r="N5" s="12">
        <f t="shared" si="5"/>
        <v>-5.3997047036490241E-2</v>
      </c>
      <c r="O5" s="12">
        <f t="shared" si="5"/>
        <v>-1.7612318076355282E-2</v>
      </c>
      <c r="P5" s="12">
        <f t="shared" si="5"/>
        <v>1.8772410883779678E-2</v>
      </c>
      <c r="Q5" s="12">
        <f t="shared" si="5"/>
        <v>5.5157139843914633E-2</v>
      </c>
      <c r="R5" s="12">
        <f t="shared" si="5"/>
        <v>9.154186880404977E-2</v>
      </c>
      <c r="S5" s="12">
        <f t="shared" si="5"/>
        <v>0.12792659776418472</v>
      </c>
      <c r="T5" s="13">
        <f t="shared" si="5"/>
        <v>0.16431132672431967</v>
      </c>
    </row>
    <row r="6" spans="2:20" x14ac:dyDescent="0.35">
      <c r="B6" s="10" t="s">
        <v>11</v>
      </c>
      <c r="C6" s="31">
        <f>+C4*C5/1000</f>
        <v>227.5</v>
      </c>
      <c r="D6" s="23" t="s">
        <v>12</v>
      </c>
      <c r="G6" s="11">
        <f t="shared" si="2"/>
        <v>145</v>
      </c>
      <c r="H6" s="64">
        <f t="shared" si="4"/>
        <v>-0.24631632868291811</v>
      </c>
      <c r="I6" s="12">
        <f t="shared" si="5"/>
        <v>-0.20863214511706402</v>
      </c>
      <c r="J6" s="12">
        <f t="shared" si="5"/>
        <v>-0.17094796155120986</v>
      </c>
      <c r="K6" s="12">
        <f t="shared" si="5"/>
        <v>-0.13326377798535585</v>
      </c>
      <c r="L6" s="12">
        <f t="shared" si="5"/>
        <v>-9.5579594419501687E-2</v>
      </c>
      <c r="M6" s="12">
        <f t="shared" si="5"/>
        <v>-5.7895410853647522E-2</v>
      </c>
      <c r="N6" s="12">
        <f t="shared" si="5"/>
        <v>-2.021122728779353E-2</v>
      </c>
      <c r="O6" s="12">
        <f t="shared" si="5"/>
        <v>1.7472956278060638E-2</v>
      </c>
      <c r="P6" s="12">
        <f t="shared" si="5"/>
        <v>5.5157139843914633E-2</v>
      </c>
      <c r="Q6" s="12">
        <f t="shared" si="5"/>
        <v>9.2841323409768806E-2</v>
      </c>
      <c r="R6" s="12">
        <f t="shared" si="5"/>
        <v>0.13052550697562279</v>
      </c>
      <c r="S6" s="12">
        <f t="shared" si="5"/>
        <v>0.16820969054147697</v>
      </c>
      <c r="T6" s="13">
        <f t="shared" si="5"/>
        <v>0.20589387410733112</v>
      </c>
    </row>
    <row r="7" spans="2:20" x14ac:dyDescent="0.35">
      <c r="D7" s="20"/>
      <c r="G7" s="11">
        <f t="shared" si="2"/>
        <v>150</v>
      </c>
      <c r="H7" s="64">
        <f t="shared" si="4"/>
        <v>-0.22032723656853589</v>
      </c>
      <c r="I7" s="12">
        <f t="shared" si="5"/>
        <v>-0.18134359839696268</v>
      </c>
      <c r="J7" s="12">
        <f t="shared" si="5"/>
        <v>-0.14235996022538946</v>
      </c>
      <c r="K7" s="12">
        <f t="shared" si="5"/>
        <v>-0.10337632205381626</v>
      </c>
      <c r="L7" s="12">
        <f t="shared" si="5"/>
        <v>-6.4392683882243062E-2</v>
      </c>
      <c r="M7" s="12">
        <f t="shared" si="5"/>
        <v>-2.5409045710669854E-2</v>
      </c>
      <c r="N7" s="12">
        <f t="shared" si="5"/>
        <v>1.3574592460903352E-2</v>
      </c>
      <c r="O7" s="12">
        <f t="shared" si="5"/>
        <v>5.2558230632476555E-2</v>
      </c>
      <c r="P7" s="12">
        <f t="shared" si="5"/>
        <v>9.154186880404977E-2</v>
      </c>
      <c r="Q7" s="12">
        <f t="shared" si="5"/>
        <v>0.13052550697562279</v>
      </c>
      <c r="R7" s="12">
        <f t="shared" si="5"/>
        <v>0.16950914514719601</v>
      </c>
      <c r="S7" s="12">
        <f t="shared" si="5"/>
        <v>0.20849278331876922</v>
      </c>
      <c r="T7" s="13">
        <f t="shared" si="5"/>
        <v>0.24747642149034241</v>
      </c>
    </row>
    <row r="8" spans="2:20" x14ac:dyDescent="0.35">
      <c r="D8" s="20"/>
      <c r="G8" s="11">
        <f t="shared" si="2"/>
        <v>155</v>
      </c>
      <c r="H8" s="64">
        <f t="shared" si="4"/>
        <v>-0.19433814445415373</v>
      </c>
      <c r="I8" s="12">
        <f t="shared" si="5"/>
        <v>-0.15405505167686151</v>
      </c>
      <c r="J8" s="12">
        <f t="shared" si="5"/>
        <v>-0.11377195889956926</v>
      </c>
      <c r="K8" s="12">
        <f t="shared" si="5"/>
        <v>-7.3488866122276841E-2</v>
      </c>
      <c r="L8" s="12">
        <f t="shared" si="5"/>
        <v>-3.3205773344984597E-2</v>
      </c>
      <c r="M8" s="12">
        <f t="shared" si="5"/>
        <v>7.0773194323078175E-3</v>
      </c>
      <c r="N8" s="12">
        <f t="shared" si="5"/>
        <v>4.7360412209600064E-2</v>
      </c>
      <c r="O8" s="12">
        <f t="shared" si="5"/>
        <v>8.7643504986892301E-2</v>
      </c>
      <c r="P8" s="12">
        <f t="shared" si="5"/>
        <v>0.12792659776418472</v>
      </c>
      <c r="Q8" s="12">
        <f t="shared" si="5"/>
        <v>0.16820969054147697</v>
      </c>
      <c r="R8" s="12">
        <f t="shared" si="5"/>
        <v>0.20849278331876922</v>
      </c>
      <c r="S8" s="12">
        <f t="shared" si="5"/>
        <v>0.24877587609606164</v>
      </c>
      <c r="T8" s="13">
        <f t="shared" si="5"/>
        <v>0.28905896887335386</v>
      </c>
    </row>
    <row r="9" spans="2:20" x14ac:dyDescent="0.35">
      <c r="B9" s="3" t="s">
        <v>13</v>
      </c>
      <c r="C9" s="41">
        <f>E47</f>
        <v>323.38</v>
      </c>
      <c r="D9" s="24" t="s">
        <v>14</v>
      </c>
      <c r="G9" s="11">
        <f>G10-5</f>
        <v>160</v>
      </c>
      <c r="H9" s="64">
        <f t="shared" si="4"/>
        <v>-0.1683490523397716</v>
      </c>
      <c r="I9" s="12">
        <f t="shared" si="5"/>
        <v>-0.12676650495676034</v>
      </c>
      <c r="J9" s="12">
        <f t="shared" si="5"/>
        <v>-8.5183957573748872E-2</v>
      </c>
      <c r="K9" s="12">
        <f t="shared" si="5"/>
        <v>-4.3601410190737419E-2</v>
      </c>
      <c r="L9" s="12">
        <f t="shared" si="5"/>
        <v>-2.0188628077259648E-3</v>
      </c>
      <c r="M9" s="12">
        <f t="shared" si="5"/>
        <v>3.9563684575285488E-2</v>
      </c>
      <c r="N9" s="12">
        <f t="shared" si="5"/>
        <v>8.1146231958296774E-2</v>
      </c>
      <c r="O9" s="12">
        <f t="shared" si="5"/>
        <v>0.12272877934130823</v>
      </c>
      <c r="P9" s="12">
        <f t="shared" si="5"/>
        <v>0.16431132672431967</v>
      </c>
      <c r="Q9" s="12">
        <f t="shared" si="5"/>
        <v>0.20589387410733112</v>
      </c>
      <c r="R9" s="12">
        <f t="shared" si="5"/>
        <v>0.24747642149034241</v>
      </c>
      <c r="S9" s="12">
        <f t="shared" si="5"/>
        <v>0.28905896887335386</v>
      </c>
      <c r="T9" s="13">
        <f t="shared" si="5"/>
        <v>0.33064151625636534</v>
      </c>
    </row>
    <row r="10" spans="2:20" x14ac:dyDescent="0.35">
      <c r="B10" s="6" t="s">
        <v>15</v>
      </c>
      <c r="C10" s="42">
        <f>D56</f>
        <v>75</v>
      </c>
      <c r="D10" s="22" t="s">
        <v>14</v>
      </c>
      <c r="G10" s="11">
        <f>C3</f>
        <v>165</v>
      </c>
      <c r="H10" s="64">
        <f t="shared" si="4"/>
        <v>-0.14235996022538946</v>
      </c>
      <c r="I10" s="12">
        <f t="shared" si="5"/>
        <v>-9.9477958236658975E-2</v>
      </c>
      <c r="J10" s="12">
        <f t="shared" si="5"/>
        <v>-5.6595956247928486E-2</v>
      </c>
      <c r="K10" s="12">
        <f t="shared" si="5"/>
        <v>-1.3713954259197995E-2</v>
      </c>
      <c r="L10" s="12">
        <f t="shared" si="5"/>
        <v>2.9168047729532496E-2</v>
      </c>
      <c r="M10" s="12">
        <f t="shared" si="5"/>
        <v>7.2050049718263162E-2</v>
      </c>
      <c r="N10" s="12">
        <f t="shared" si="5"/>
        <v>0.11493205170699365</v>
      </c>
      <c r="O10" s="12">
        <f t="shared" si="5"/>
        <v>0.15781405369572415</v>
      </c>
      <c r="P10" s="12">
        <f t="shared" si="5"/>
        <v>0.20069605568445464</v>
      </c>
      <c r="Q10" s="12">
        <f t="shared" si="5"/>
        <v>0.24357805767318513</v>
      </c>
      <c r="R10" s="12">
        <f t="shared" si="5"/>
        <v>0.28646005966191562</v>
      </c>
      <c r="S10" s="12">
        <f t="shared" si="5"/>
        <v>0.32934206165064628</v>
      </c>
      <c r="T10" s="13">
        <f t="shared" si="5"/>
        <v>0.37222406363937677</v>
      </c>
    </row>
    <row r="11" spans="2:20" x14ac:dyDescent="0.35">
      <c r="B11" s="6" t="s">
        <v>16</v>
      </c>
      <c r="C11" s="42">
        <f>C62</f>
        <v>255.36000000000004</v>
      </c>
      <c r="D11" s="22" t="s">
        <v>14</v>
      </c>
      <c r="G11" s="11">
        <f t="shared" ref="G11:G16" si="6">G10+5</f>
        <v>170</v>
      </c>
      <c r="H11" s="64">
        <f t="shared" si="4"/>
        <v>-0.11637086811100733</v>
      </c>
      <c r="I11" s="12">
        <f t="shared" si="5"/>
        <v>-7.2189411516557805E-2</v>
      </c>
      <c r="J11" s="12">
        <f t="shared" si="5"/>
        <v>-2.8007954922108103E-2</v>
      </c>
      <c r="K11" s="12">
        <f t="shared" si="5"/>
        <v>1.6173501672341429E-2</v>
      </c>
      <c r="L11" s="12">
        <f t="shared" si="5"/>
        <v>6.0354958266791131E-2</v>
      </c>
      <c r="M11" s="12">
        <f t="shared" si="5"/>
        <v>0.10453641486124084</v>
      </c>
      <c r="N11" s="12">
        <f t="shared" si="5"/>
        <v>0.14871787145569038</v>
      </c>
      <c r="O11" s="12">
        <f t="shared" si="5"/>
        <v>0.19289932805014007</v>
      </c>
      <c r="P11" s="12">
        <f t="shared" si="5"/>
        <v>0.23708078464458959</v>
      </c>
      <c r="Q11" s="12">
        <f t="shared" si="5"/>
        <v>0.28126224123903931</v>
      </c>
      <c r="R11" s="12">
        <f t="shared" si="5"/>
        <v>0.32544369783348881</v>
      </c>
      <c r="S11" s="12">
        <f t="shared" si="5"/>
        <v>0.36962515442793853</v>
      </c>
      <c r="T11" s="13">
        <f t="shared" si="5"/>
        <v>0.41380661102238825</v>
      </c>
    </row>
    <row r="12" spans="2:20" x14ac:dyDescent="0.35">
      <c r="B12" s="6" t="s">
        <v>17</v>
      </c>
      <c r="C12" s="32">
        <v>10</v>
      </c>
      <c r="D12" s="22" t="s">
        <v>14</v>
      </c>
      <c r="G12" s="11">
        <f t="shared" si="6"/>
        <v>175</v>
      </c>
      <c r="H12" s="64">
        <f t="shared" si="4"/>
        <v>-9.0381775996625197E-2</v>
      </c>
      <c r="I12" s="12">
        <f t="shared" si="5"/>
        <v>-4.4900864796456455E-2</v>
      </c>
      <c r="J12" s="12">
        <f t="shared" si="5"/>
        <v>5.800464037122833E-4</v>
      </c>
      <c r="K12" s="12">
        <f t="shared" si="5"/>
        <v>4.6060957603881021E-2</v>
      </c>
      <c r="L12" s="12">
        <f t="shared" si="5"/>
        <v>9.154186880404977E-2</v>
      </c>
      <c r="M12" s="12">
        <f t="shared" si="5"/>
        <v>0.13702278000421833</v>
      </c>
      <c r="N12" s="12">
        <f t="shared" si="5"/>
        <v>0.18250369120438709</v>
      </c>
      <c r="O12" s="12">
        <f t="shared" si="5"/>
        <v>0.22798460240455581</v>
      </c>
      <c r="P12" s="12">
        <f t="shared" si="5"/>
        <v>0.27346551360472454</v>
      </c>
      <c r="Q12" s="12">
        <f t="shared" si="5"/>
        <v>0.31894642480489327</v>
      </c>
      <c r="R12" s="12">
        <f t="shared" si="5"/>
        <v>0.36442733600506205</v>
      </c>
      <c r="S12" s="12">
        <f t="shared" si="5"/>
        <v>0.40990824720523078</v>
      </c>
      <c r="T12" s="13">
        <f t="shared" si="5"/>
        <v>0.45538915840539951</v>
      </c>
    </row>
    <row r="13" spans="2:20" x14ac:dyDescent="0.35">
      <c r="B13" s="10" t="s">
        <v>18</v>
      </c>
      <c r="C13" s="35">
        <v>0</v>
      </c>
      <c r="D13" s="23" t="s">
        <v>14</v>
      </c>
      <c r="G13" s="11">
        <f t="shared" si="6"/>
        <v>180</v>
      </c>
      <c r="H13" s="64">
        <f t="shared" si="4"/>
        <v>-6.4392683882243062E-2</v>
      </c>
      <c r="I13" s="12">
        <f t="shared" si="5"/>
        <v>-1.7612318076355282E-2</v>
      </c>
      <c r="J13" s="12">
        <f t="shared" si="5"/>
        <v>2.9168047729532496E-2</v>
      </c>
      <c r="K13" s="12">
        <f t="shared" si="5"/>
        <v>7.594841353542045E-2</v>
      </c>
      <c r="L13" s="12">
        <f t="shared" si="5"/>
        <v>0.12272877934130823</v>
      </c>
      <c r="M13" s="12">
        <f t="shared" si="5"/>
        <v>0.16950914514719601</v>
      </c>
      <c r="N13" s="12">
        <f t="shared" si="5"/>
        <v>0.21628951095308396</v>
      </c>
      <c r="O13" s="12">
        <f t="shared" si="5"/>
        <v>0.26306987675897175</v>
      </c>
      <c r="P13" s="12">
        <f t="shared" si="5"/>
        <v>0.30985024256485966</v>
      </c>
      <c r="Q13" s="12">
        <f t="shared" si="5"/>
        <v>0.35663060837074745</v>
      </c>
      <c r="R13" s="12">
        <f t="shared" si="5"/>
        <v>0.40341097417663524</v>
      </c>
      <c r="S13" s="12">
        <f t="shared" si="5"/>
        <v>0.4501913399825232</v>
      </c>
      <c r="T13" s="13">
        <f t="shared" si="5"/>
        <v>0.49697170578841099</v>
      </c>
    </row>
    <row r="14" spans="2:20" ht="15" thickBot="1" x14ac:dyDescent="0.4">
      <c r="B14" s="14" t="s">
        <v>19</v>
      </c>
      <c r="C14" s="50">
        <f>SUM(C9:C13)</f>
        <v>663.74</v>
      </c>
      <c r="D14" s="25" t="s">
        <v>14</v>
      </c>
      <c r="G14" s="11">
        <f t="shared" si="6"/>
        <v>185</v>
      </c>
      <c r="H14" s="64">
        <f t="shared" si="4"/>
        <v>-3.8403591767860921E-2</v>
      </c>
      <c r="I14" s="12">
        <f t="shared" si="5"/>
        <v>9.6762286437458937E-3</v>
      </c>
      <c r="J14" s="12">
        <f t="shared" si="5"/>
        <v>5.7756049055352886E-2</v>
      </c>
      <c r="K14" s="12">
        <f t="shared" si="5"/>
        <v>0.10583586946695987</v>
      </c>
      <c r="L14" s="12">
        <f t="shared" si="5"/>
        <v>0.15391568987856685</v>
      </c>
      <c r="M14" s="12">
        <f t="shared" si="5"/>
        <v>0.20199551029017368</v>
      </c>
      <c r="N14" s="12">
        <f t="shared" si="5"/>
        <v>0.25007533070178067</v>
      </c>
      <c r="O14" s="12">
        <f t="shared" si="5"/>
        <v>0.29815515111338764</v>
      </c>
      <c r="P14" s="12">
        <f t="shared" si="5"/>
        <v>0.34623497152499466</v>
      </c>
      <c r="Q14" s="12">
        <f t="shared" si="5"/>
        <v>0.39431479193660163</v>
      </c>
      <c r="R14" s="12">
        <f t="shared" si="5"/>
        <v>0.44239461234820843</v>
      </c>
      <c r="S14" s="12">
        <f t="shared" si="5"/>
        <v>0.49047443275981545</v>
      </c>
      <c r="T14" s="13">
        <f t="shared" si="5"/>
        <v>0.53855425317142247</v>
      </c>
    </row>
    <row r="15" spans="2:20" ht="15" thickTop="1" x14ac:dyDescent="0.35">
      <c r="G15" s="11">
        <f t="shared" si="6"/>
        <v>190</v>
      </c>
      <c r="H15" s="64">
        <f t="shared" si="4"/>
        <v>-1.2414499653478786E-2</v>
      </c>
      <c r="I15" s="12">
        <f t="shared" si="5"/>
        <v>3.6964775363847242E-2</v>
      </c>
      <c r="J15" s="12">
        <f t="shared" si="5"/>
        <v>8.6344050381173265E-2</v>
      </c>
      <c r="K15" s="12">
        <f t="shared" si="5"/>
        <v>0.13572332539849929</v>
      </c>
      <c r="L15" s="12">
        <f t="shared" si="5"/>
        <v>0.18510260041582532</v>
      </c>
      <c r="M15" s="12">
        <f t="shared" si="5"/>
        <v>0.23448187543315135</v>
      </c>
      <c r="N15" s="12">
        <f t="shared" si="5"/>
        <v>0.28386115045047755</v>
      </c>
      <c r="O15" s="12">
        <f t="shared" si="5"/>
        <v>0.33324042546780358</v>
      </c>
      <c r="P15" s="12">
        <f t="shared" si="5"/>
        <v>0.38261970048512961</v>
      </c>
      <c r="Q15" s="12">
        <f t="shared" si="5"/>
        <v>0.43199897550245564</v>
      </c>
      <c r="R15" s="12">
        <f t="shared" si="5"/>
        <v>0.48137825051978167</v>
      </c>
      <c r="S15" s="12">
        <f t="shared" si="5"/>
        <v>0.53075752553710787</v>
      </c>
      <c r="T15" s="13">
        <f t="shared" si="5"/>
        <v>0.58013680055443384</v>
      </c>
    </row>
    <row r="16" spans="2:20" ht="15" thickBot="1" x14ac:dyDescent="0.4">
      <c r="B16" s="3" t="s">
        <v>20</v>
      </c>
      <c r="C16" s="36">
        <v>0.08</v>
      </c>
      <c r="G16" s="17">
        <f t="shared" si="6"/>
        <v>195</v>
      </c>
      <c r="H16" s="65">
        <f t="shared" si="4"/>
        <v>1.3574592460903352E-2</v>
      </c>
      <c r="I16" s="18">
        <f t="shared" si="5"/>
        <v>6.4253322083948419E-2</v>
      </c>
      <c r="J16" s="18">
        <f t="shared" si="5"/>
        <v>0.11493205170699365</v>
      </c>
      <c r="K16" s="18">
        <f t="shared" si="5"/>
        <v>0.16561078133003873</v>
      </c>
      <c r="L16" s="18">
        <f t="shared" si="5"/>
        <v>0.21628951095308396</v>
      </c>
      <c r="M16" s="18">
        <f t="shared" si="5"/>
        <v>0.266968240576129</v>
      </c>
      <c r="N16" s="18">
        <f t="shared" si="5"/>
        <v>0.31764697019917426</v>
      </c>
      <c r="O16" s="18">
        <f t="shared" si="5"/>
        <v>0.36832569982221947</v>
      </c>
      <c r="P16" s="18">
        <f t="shared" si="5"/>
        <v>0.41900442944526456</v>
      </c>
      <c r="Q16" s="18">
        <f t="shared" si="5"/>
        <v>0.46968315906830982</v>
      </c>
      <c r="R16" s="18">
        <f t="shared" si="5"/>
        <v>0.5203618886913548</v>
      </c>
      <c r="S16" s="18">
        <f t="shared" si="5"/>
        <v>0.57104061831439989</v>
      </c>
      <c r="T16" s="19">
        <f t="shared" si="5"/>
        <v>0.62171934793744521</v>
      </c>
    </row>
    <row r="17" spans="2:11" x14ac:dyDescent="0.35">
      <c r="B17" s="6" t="s">
        <v>21</v>
      </c>
      <c r="C17" s="37">
        <v>0.21</v>
      </c>
    </row>
    <row r="18" spans="2:11" x14ac:dyDescent="0.35">
      <c r="B18" s="10" t="s">
        <v>22</v>
      </c>
      <c r="C18" s="38">
        <v>0.02</v>
      </c>
    </row>
    <row r="19" spans="2:11" ht="15" thickBot="1" x14ac:dyDescent="0.4">
      <c r="B19" s="14" t="s">
        <v>23</v>
      </c>
      <c r="C19" s="15">
        <f>SUM(C16:C18)</f>
        <v>0.31</v>
      </c>
      <c r="D19" s="16"/>
    </row>
    <row r="20" spans="2:11" ht="15" thickTop="1" x14ac:dyDescent="0.35"/>
    <row r="21" spans="2:11" ht="15" thickBot="1" x14ac:dyDescent="0.4">
      <c r="B21" s="14" t="s">
        <v>24</v>
      </c>
      <c r="C21" s="39">
        <f>(N$3*$G10*(1-$C$19)-$C$14)/$C$14</f>
        <v>0.11493205170699365</v>
      </c>
    </row>
    <row r="22" spans="2:11" ht="15" thickTop="1" x14ac:dyDescent="0.35"/>
    <row r="24" spans="2:11" x14ac:dyDescent="0.35">
      <c r="B24" s="29" t="s">
        <v>25</v>
      </c>
      <c r="C24" s="30"/>
      <c r="D24" s="29"/>
      <c r="I24" s="26"/>
      <c r="J24" s="27"/>
      <c r="K24" s="28"/>
    </row>
    <row r="25" spans="2:11" x14ac:dyDescent="0.35">
      <c r="B25" s="3" t="s">
        <v>26</v>
      </c>
      <c r="C25" s="69">
        <v>0</v>
      </c>
      <c r="D25" s="24" t="s">
        <v>12</v>
      </c>
      <c r="I25" s="26"/>
      <c r="J25" s="27"/>
      <c r="K25" s="28"/>
    </row>
    <row r="26" spans="2:11" x14ac:dyDescent="0.35">
      <c r="B26" s="3" t="s">
        <v>27</v>
      </c>
      <c r="C26" s="34">
        <v>165</v>
      </c>
      <c r="D26" s="21" t="s">
        <v>5</v>
      </c>
      <c r="I26" s="26"/>
      <c r="J26" s="27"/>
      <c r="K26" s="28"/>
    </row>
    <row r="27" spans="2:11" x14ac:dyDescent="0.35">
      <c r="B27" s="6" t="s">
        <v>28</v>
      </c>
      <c r="C27" s="44">
        <f>+C25/C6</f>
        <v>0</v>
      </c>
      <c r="D27" s="22"/>
      <c r="I27" s="26"/>
      <c r="J27" s="27"/>
      <c r="K27" s="28"/>
    </row>
    <row r="28" spans="2:11" x14ac:dyDescent="0.35">
      <c r="B28" s="10" t="s">
        <v>29</v>
      </c>
      <c r="C28" s="45">
        <f>100%-C27</f>
        <v>1</v>
      </c>
      <c r="D28" s="43"/>
      <c r="I28" s="26"/>
      <c r="J28" s="27"/>
      <c r="K28" s="40"/>
    </row>
    <row r="29" spans="2:11" x14ac:dyDescent="0.35">
      <c r="I29" s="26"/>
      <c r="J29" s="27"/>
      <c r="K29" s="28"/>
    </row>
    <row r="31" spans="2:11" ht="12" customHeight="1" x14ac:dyDescent="0.35">
      <c r="B31" s="29" t="s">
        <v>13</v>
      </c>
      <c r="C31" s="58" t="s">
        <v>30</v>
      </c>
      <c r="D31" s="59" t="s">
        <v>31</v>
      </c>
      <c r="E31" s="58" t="s">
        <v>14</v>
      </c>
      <c r="F31" s="52"/>
    </row>
    <row r="32" spans="2:11" ht="12" customHeight="1" x14ac:dyDescent="0.35">
      <c r="B32" s="3" t="s">
        <v>51</v>
      </c>
      <c r="C32" s="46">
        <v>5.5</v>
      </c>
      <c r="D32" s="47">
        <v>3</v>
      </c>
      <c r="E32" s="49">
        <f t="shared" ref="E32:E43" si="7">C32*D32</f>
        <v>16.5</v>
      </c>
      <c r="F32" s="53"/>
    </row>
    <row r="33" spans="2:6" ht="12" customHeight="1" x14ac:dyDescent="0.35">
      <c r="B33" s="72" t="s">
        <v>58</v>
      </c>
      <c r="C33" s="46">
        <v>100</v>
      </c>
      <c r="D33" s="47">
        <v>0.15</v>
      </c>
      <c r="E33" s="49">
        <f t="shared" si="7"/>
        <v>15</v>
      </c>
      <c r="F33" s="53"/>
    </row>
    <row r="34" spans="2:6" ht="12" customHeight="1" x14ac:dyDescent="0.35">
      <c r="B34" s="3" t="s">
        <v>52</v>
      </c>
      <c r="C34" s="46">
        <v>7</v>
      </c>
      <c r="D34" s="47">
        <v>0.3</v>
      </c>
      <c r="E34" s="49">
        <f t="shared" si="7"/>
        <v>2.1</v>
      </c>
      <c r="F34" s="53"/>
    </row>
    <row r="35" spans="2:6" ht="12" customHeight="1" x14ac:dyDescent="0.35">
      <c r="B35" s="3" t="s">
        <v>34</v>
      </c>
      <c r="C35" s="46">
        <v>6</v>
      </c>
      <c r="D35" s="47">
        <v>1.5</v>
      </c>
      <c r="E35" s="49">
        <f t="shared" si="7"/>
        <v>9</v>
      </c>
      <c r="F35" s="53"/>
    </row>
    <row r="36" spans="2:6" ht="12" customHeight="1" x14ac:dyDescent="0.35">
      <c r="B36" s="3" t="s">
        <v>35</v>
      </c>
      <c r="C36" s="46">
        <v>5</v>
      </c>
      <c r="D36" s="47">
        <v>1.5</v>
      </c>
      <c r="E36" s="49">
        <f t="shared" si="7"/>
        <v>7.5</v>
      </c>
      <c r="F36" s="53"/>
    </row>
    <row r="37" spans="2:6" ht="12" customHeight="1" x14ac:dyDescent="0.35">
      <c r="B37" s="3" t="s">
        <v>54</v>
      </c>
      <c r="C37" s="46">
        <v>4</v>
      </c>
      <c r="D37" s="47">
        <v>5</v>
      </c>
      <c r="E37" s="49">
        <f t="shared" si="7"/>
        <v>20</v>
      </c>
      <c r="F37" s="53"/>
    </row>
    <row r="38" spans="2:6" ht="12" customHeight="1" x14ac:dyDescent="0.35">
      <c r="B38" s="3" t="s">
        <v>59</v>
      </c>
      <c r="C38" s="46">
        <v>20</v>
      </c>
      <c r="D38" s="47">
        <v>0.15</v>
      </c>
      <c r="E38" s="49">
        <f t="shared" si="7"/>
        <v>3</v>
      </c>
      <c r="F38" s="53"/>
    </row>
    <row r="39" spans="2:6" ht="12" customHeight="1" x14ac:dyDescent="0.35">
      <c r="B39" s="3" t="s">
        <v>55</v>
      </c>
      <c r="C39" s="46">
        <v>2.5</v>
      </c>
      <c r="D39" s="47">
        <v>2</v>
      </c>
      <c r="E39" s="49">
        <f t="shared" si="7"/>
        <v>5</v>
      </c>
      <c r="F39" s="53"/>
    </row>
    <row r="40" spans="2:6" ht="12" customHeight="1" x14ac:dyDescent="0.35">
      <c r="B40" s="70" t="s">
        <v>60</v>
      </c>
      <c r="C40" s="71">
        <v>28.8</v>
      </c>
      <c r="D40" s="47">
        <v>0.6</v>
      </c>
      <c r="E40" s="49">
        <f t="shared" si="7"/>
        <v>17.28</v>
      </c>
      <c r="F40" s="53"/>
    </row>
    <row r="41" spans="2:6" ht="12" customHeight="1" x14ac:dyDescent="0.35">
      <c r="B41" s="70" t="s">
        <v>56</v>
      </c>
      <c r="C41" s="71">
        <v>30</v>
      </c>
      <c r="D41" s="47">
        <v>0.2</v>
      </c>
      <c r="E41" s="49">
        <f t="shared" si="7"/>
        <v>6</v>
      </c>
      <c r="F41" s="53"/>
    </row>
    <row r="42" spans="2:6" ht="12" customHeight="1" x14ac:dyDescent="0.35">
      <c r="B42" s="70" t="s">
        <v>57</v>
      </c>
      <c r="C42" s="71">
        <v>0</v>
      </c>
      <c r="D42" s="47">
        <v>0.2</v>
      </c>
      <c r="E42" s="49">
        <f t="shared" si="7"/>
        <v>0</v>
      </c>
      <c r="F42" s="53"/>
    </row>
    <row r="43" spans="2:6" ht="12" customHeight="1" x14ac:dyDescent="0.35">
      <c r="B43" s="10" t="s">
        <v>36</v>
      </c>
      <c r="C43" s="51">
        <v>180</v>
      </c>
      <c r="D43" s="47">
        <v>0.9</v>
      </c>
      <c r="E43" s="49">
        <f t="shared" si="7"/>
        <v>162</v>
      </c>
      <c r="F43" s="53"/>
    </row>
    <row r="44" spans="2:6" ht="12" customHeight="1" x14ac:dyDescent="0.35">
      <c r="B44" s="29" t="s">
        <v>38</v>
      </c>
      <c r="C44" s="30"/>
      <c r="D44" s="29"/>
      <c r="E44" s="30"/>
      <c r="F44" s="52"/>
    </row>
    <row r="45" spans="2:6" ht="12" customHeight="1" x14ac:dyDescent="0.35">
      <c r="B45" s="3" t="s">
        <v>53</v>
      </c>
      <c r="C45" s="46">
        <v>600</v>
      </c>
      <c r="D45" s="47">
        <v>0.1</v>
      </c>
      <c r="E45" s="49">
        <f>C45*D45</f>
        <v>60</v>
      </c>
      <c r="F45" s="53"/>
    </row>
    <row r="46" spans="2:6" ht="12" customHeight="1" x14ac:dyDescent="0.35">
      <c r="B46" s="10" t="s">
        <v>40</v>
      </c>
      <c r="C46" s="51">
        <v>0</v>
      </c>
      <c r="D46" s="47">
        <v>0.1</v>
      </c>
      <c r="E46" s="49">
        <f>C46*D46</f>
        <v>0</v>
      </c>
      <c r="F46" s="53"/>
    </row>
    <row r="47" spans="2:6" ht="12" customHeight="1" thickBot="1" x14ac:dyDescent="0.4">
      <c r="C47" s="2"/>
      <c r="D47" s="2"/>
      <c r="E47" s="50">
        <f>SUM(E32:E46)</f>
        <v>323.38</v>
      </c>
      <c r="F47" s="54"/>
    </row>
    <row r="48" spans="2:6" ht="12" customHeight="1" thickTop="1" thickBot="1" x14ac:dyDescent="0.4"/>
    <row r="49" spans="2:5" ht="12" customHeight="1" thickBot="1" x14ac:dyDescent="0.4">
      <c r="C49" s="55" t="s">
        <v>41</v>
      </c>
      <c r="D49" s="56">
        <v>1250</v>
      </c>
    </row>
    <row r="50" spans="2:5" ht="12" customHeight="1" x14ac:dyDescent="0.35"/>
    <row r="51" spans="2:5" ht="12" customHeight="1" x14ac:dyDescent="0.35">
      <c r="B51" s="29" t="s">
        <v>15</v>
      </c>
      <c r="C51" s="58" t="s">
        <v>42</v>
      </c>
      <c r="D51" s="59" t="s">
        <v>14</v>
      </c>
      <c r="E51" s="29"/>
    </row>
    <row r="52" spans="2:5" ht="12" customHeight="1" x14ac:dyDescent="0.35">
      <c r="B52" s="3" t="s">
        <v>43</v>
      </c>
      <c r="C52" s="34">
        <f>D52*$D$49</f>
        <v>12500</v>
      </c>
      <c r="D52" s="49">
        <v>10</v>
      </c>
      <c r="E52" s="24"/>
    </row>
    <row r="53" spans="2:5" ht="12" customHeight="1" x14ac:dyDescent="0.35">
      <c r="B53" s="3" t="s">
        <v>44</v>
      </c>
      <c r="C53" s="34">
        <f>D53*$D$49</f>
        <v>62500</v>
      </c>
      <c r="D53" s="49">
        <v>50</v>
      </c>
      <c r="E53" s="21"/>
    </row>
    <row r="54" spans="2:5" ht="12" customHeight="1" x14ac:dyDescent="0.35">
      <c r="B54" s="3" t="s">
        <v>20</v>
      </c>
      <c r="C54" s="34">
        <f t="shared" ref="C54:C55" si="8">D54*$D$49</f>
        <v>0</v>
      </c>
      <c r="D54" s="49">
        <v>0</v>
      </c>
      <c r="E54" s="21"/>
    </row>
    <row r="55" spans="2:5" ht="12" customHeight="1" x14ac:dyDescent="0.35">
      <c r="B55" s="3" t="s">
        <v>61</v>
      </c>
      <c r="C55" s="34">
        <f t="shared" si="8"/>
        <v>18750</v>
      </c>
      <c r="D55" s="49">
        <v>15</v>
      </c>
      <c r="E55" s="49"/>
    </row>
    <row r="56" spans="2:5" ht="12" customHeight="1" thickBot="1" x14ac:dyDescent="0.4">
      <c r="C56" s="2"/>
      <c r="D56" s="50">
        <f>SUM(D52:D55)</f>
        <v>75</v>
      </c>
      <c r="E56" s="50"/>
    </row>
    <row r="57" spans="2:5" ht="15" thickTop="1" x14ac:dyDescent="0.35"/>
    <row r="58" spans="2:5" x14ac:dyDescent="0.35">
      <c r="B58" s="29" t="s">
        <v>16</v>
      </c>
      <c r="C58" s="29"/>
      <c r="D58" s="29"/>
      <c r="E58" s="29"/>
    </row>
    <row r="59" spans="2:5" x14ac:dyDescent="0.35">
      <c r="B59" s="3" t="s">
        <v>46</v>
      </c>
      <c r="C59" s="47">
        <v>0.8</v>
      </c>
      <c r="D59" s="49"/>
      <c r="E59" s="24"/>
    </row>
    <row r="60" spans="2:5" x14ac:dyDescent="0.35">
      <c r="B60" s="3" t="s">
        <v>47</v>
      </c>
      <c r="C60" s="37">
        <v>0.14000000000000001</v>
      </c>
      <c r="D60" s="49"/>
      <c r="E60" s="21"/>
    </row>
    <row r="61" spans="2:5" x14ac:dyDescent="0.35">
      <c r="B61" s="3" t="s">
        <v>48</v>
      </c>
      <c r="C61" s="34">
        <v>280</v>
      </c>
      <c r="D61" s="57" t="s">
        <v>49</v>
      </c>
      <c r="E61" s="49"/>
    </row>
    <row r="62" spans="2:5" ht="15" thickBot="1" x14ac:dyDescent="0.4">
      <c r="C62" s="50">
        <f>(C59*(1+C60)*C61)</f>
        <v>255.36000000000004</v>
      </c>
      <c r="D62" s="60" t="s">
        <v>14</v>
      </c>
      <c r="E62" s="50"/>
    </row>
    <row r="63" spans="2:5" ht="15" thickTop="1" x14ac:dyDescent="0.35"/>
  </sheetData>
  <protectedRanges>
    <protectedRange sqref="C2:C4 C9:C13 C16:C18 C62 J24:J29" name="Range1"/>
  </protectedRanges>
  <mergeCells count="1">
    <mergeCell ref="H2:T2"/>
  </mergeCells>
  <conditionalFormatting sqref="H4:T1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57368c21-b8cf-42cf-bd0b-43ecd4bc62ae}" enabled="0" method="" siteId="{57368c21-b8cf-42cf-bd0b-43ecd4bc62a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RENTABILIDAD SOJA</vt:lpstr>
      <vt:lpstr>RENTABILIDAD MAIZ</vt:lpstr>
    </vt:vector>
  </TitlesOfParts>
  <Manager/>
  <Company>Cargill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Rentabilidad</dc:title>
  <dc:subject/>
  <dc:creator>Emiliano D'Annunzio</dc:creator>
  <cp:keywords/>
  <dc:description/>
  <cp:lastModifiedBy>Jose Kuszta</cp:lastModifiedBy>
  <cp:revision/>
  <dcterms:created xsi:type="dcterms:W3CDTF">2016-07-28T20:29:04Z</dcterms:created>
  <dcterms:modified xsi:type="dcterms:W3CDTF">2025-07-18T14:39:34Z</dcterms:modified>
  <cp:category/>
  <cp:contentStatus/>
</cp:coreProperties>
</file>