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  <sheet state="visible" name="シート2" sheetId="2" r:id="rId5"/>
    <sheet state="visible" name="シート3" sheetId="3" r:id="rId6"/>
  </sheets>
  <definedNames/>
  <calcPr/>
</workbook>
</file>

<file path=xl/sharedStrings.xml><?xml version="1.0" encoding="utf-8"?>
<sst xmlns="http://schemas.openxmlformats.org/spreadsheetml/2006/main" count="149" uniqueCount="66">
  <si>
    <t>番号</t>
  </si>
  <si>
    <t>時刻</t>
  </si>
  <si>
    <t>x軸トラップ光パワー@K2 (mW)</t>
  </si>
  <si>
    <t>y軸トラップ光パワー@K2 (mW)</t>
  </si>
  <si>
    <t>z軸トラップ光パワー@K2 (mW)</t>
  </si>
  <si>
    <t>トラップ光周波数 (THz)</t>
  </si>
  <si>
    <t>文献値からの離調 (MHz)</t>
  </si>
  <si>
    <t>トラップ周波数からの離調 (MHz)</t>
  </si>
  <si>
    <t>リポンプ周波数 (THz)</t>
  </si>
  <si>
    <t>リポンプ掃引</t>
  </si>
  <si>
    <t>ピコアン最小値(uA)</t>
  </si>
  <si>
    <t>ピコアン最大値(uA)</t>
  </si>
  <si>
    <t>メモ</t>
  </si>
  <si>
    <t>E7到達パワー X軸</t>
  </si>
  <si>
    <t>E7到達パワー Y軸</t>
  </si>
  <si>
    <t>E7到達パワー Z軸</t>
  </si>
  <si>
    <t>MOT中心光強度 (mW/cm^2)</t>
  </si>
  <si>
    <t>飽和パラメータ</t>
  </si>
  <si>
    <t>有効線幅 (Hz)</t>
  </si>
  <si>
    <t>原子数-光パワー変換係数</t>
  </si>
  <si>
    <t>PMT電流量(uA)</t>
  </si>
  <si>
    <t>MOT個数</t>
  </si>
  <si>
    <t>Sample</t>
  </si>
  <si>
    <t>なし</t>
  </si>
  <si>
    <t>トラップ光・リポンプ光周波数はLegnaro(2009)の文献値を使う</t>
  </si>
  <si>
    <t>J5のいいやまPCの時刻の方が3分早い</t>
  </si>
  <si>
    <t>Yの位置を変更</t>
  </si>
  <si>
    <t>パワー測定のみ</t>
  </si>
  <si>
    <t>まんべんなく照射</t>
  </si>
  <si>
    <t>タイミングの良いゆらぎ？</t>
  </si>
  <si>
    <t>物理定数</t>
  </si>
  <si>
    <t>光伝送効率測定</t>
  </si>
  <si>
    <t>トラップ光</t>
  </si>
  <si>
    <t>換算プランク定数(Js)</t>
  </si>
  <si>
    <t>11/11 20:00頃</t>
  </si>
  <si>
    <t>光速(m/s)</t>
  </si>
  <si>
    <t>K2</t>
  </si>
  <si>
    <t>E7</t>
  </si>
  <si>
    <t>伝送効率</t>
  </si>
  <si>
    <t>X軸パワー(mW)</t>
  </si>
  <si>
    <t>光電子増倍管</t>
  </si>
  <si>
    <t>Y軸パワー(mW)</t>
  </si>
  <si>
    <t>型番</t>
  </si>
  <si>
    <t>Hamamatsu R10699</t>
  </si>
  <si>
    <t>Z軸パワー(mW)</t>
  </si>
  <si>
    <t>量子効率 @718nm</t>
  </si>
  <si>
    <t>※新しい値を入力する場合は元の値を余白にコピーすること</t>
  </si>
  <si>
    <t>カソード放射感度(A/W)</t>
  </si>
  <si>
    <t>ゲイン</t>
  </si>
  <si>
    <t>リポンプ光</t>
  </si>
  <si>
    <t>原子特性</t>
  </si>
  <si>
    <t>原子</t>
  </si>
  <si>
    <t>フランシウム</t>
  </si>
  <si>
    <t>蛍光波長(m)</t>
  </si>
  <si>
    <t>蛍光周波数</t>
  </si>
  <si>
    <t>寿命(Hz)</t>
  </si>
  <si>
    <t>飽和強度(mW/cm^2)</t>
  </si>
  <si>
    <t>光</t>
  </si>
  <si>
    <t>x軸伝送効率</t>
  </si>
  <si>
    <t>y軸伝送効率</t>
  </si>
  <si>
    <t>z軸伝送効率</t>
  </si>
  <si>
    <t>ビーム直径(cm)</t>
  </si>
  <si>
    <t>立体角</t>
  </si>
  <si>
    <t>トラップ光周波数文献値(THz)</t>
  </si>
  <si>
    <t>Stony Brook, 2003</t>
  </si>
  <si>
    <t>Ferrara, 2009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</si>
</sst>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月d日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游ゴシック"/>
    </font>
  </fonts>
  <fills count="2">
    <fill>
      <patternFill patternType="none"/>
    </fill>
    <fill>
      <patternFill patternType="lightGray"/>
    </fill>
  </fills>
  <borders count="12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19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11" xfId="0" applyFont="1" applyNumberFormat="1"/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shrinkToFit="0" wrapText="0"/>
    </xf>
    <xf borderId="1" fillId="0" fontId="1" numFmtId="0" xfId="0" applyAlignment="1" applyBorder="1" applyFont="1">
      <alignment readingOrder="0"/>
    </xf>
    <xf borderId="0" fillId="0" fontId="2" numFmtId="11" xfId="0" applyAlignment="1" applyFont="1" applyNumberFormat="1">
      <alignment horizontal="right" readingOrder="0" shrinkToFit="0" wrapText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2" numFmtId="0" xfId="0" applyAlignment="1" applyFont="1">
      <alignment horizontal="right" readingOrder="0" shrinkToFit="0" wrapText="0"/>
    </xf>
    <xf borderId="4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PMT電流量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'シート1'!$V$1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'シート1'!$G$2</c:f>
            </c:numRef>
          </c:xVal>
          <c:yVal>
            <c:numRef>
              <c:f>'シート1'!$V$2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50431"/>
        <c:axId val="1191740383"/>
      </c:scatterChart>
      <c:valAx>
        <c:axId val="12650504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740383"/>
      </c:valAx>
      <c:valAx>
        <c:axId val="1191740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PMT電流量 (uA)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5050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PMT電流量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'シート1'!$V$1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'シート1'!$G$2</c:f>
            </c:numRef>
          </c:xVal>
          <c:yVal>
            <c:numRef>
              <c:f>'シート1'!$V$2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25276"/>
        <c:axId val="1404143872"/>
      </c:scatterChart>
      <c:valAx>
        <c:axId val="944252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143872"/>
      </c:valAx>
      <c:valAx>
        <c:axId val="1404143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PMT電流量 (uA)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25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0</xdr:colOff>
      <xdr:row>2</xdr:row>
      <xdr:rowOff>57150</xdr:rowOff>
    </xdr:from>
    <xdr:ext cx="8648700" cy="5353050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57150</xdr:rowOff>
    </xdr:from>
    <xdr:ext cx="8648700" cy="5353050"/>
    <xdr:graphicFrame>
      <xdr:nvGraphicFramePr>
        <xdr:cNvPr id="2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8.25"/>
    <col customWidth="1" min="3" max="5" width="27.5"/>
    <col customWidth="1" min="6" max="7" width="19.38"/>
    <col customWidth="1" min="8" max="8" width="26.0"/>
    <col customWidth="1" min="9" max="9" width="17.25"/>
    <col customWidth="1" min="10" max="12" width="15.75"/>
    <col customWidth="1" min="13" max="13" width="51.5"/>
    <col customWidth="1" min="14" max="14" width="22.0"/>
    <col customWidth="1" min="15" max="16" width="14.63"/>
    <col customWidth="1" min="17" max="17" width="14.5"/>
    <col customWidth="1" min="18" max="18" width="22.0"/>
    <col customWidth="1" min="21" max="21" width="19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>
      <c r="A2" s="1" t="s">
        <v>22</v>
      </c>
      <c r="B2" s="3">
        <v>0.6263888888888889</v>
      </c>
      <c r="C2" s="1">
        <v>41.2</v>
      </c>
      <c r="D2" s="1">
        <v>42.6</v>
      </c>
      <c r="E2" s="1">
        <v>42.2</v>
      </c>
      <c r="F2" s="1">
        <v>417.412448</v>
      </c>
      <c r="G2" s="4">
        <f>(F2-'シート2'!$A$28)*10^6</f>
        <v>0</v>
      </c>
      <c r="H2" s="1">
        <v>-10.0</v>
      </c>
      <c r="I2" s="1">
        <v>366.898698</v>
      </c>
      <c r="J2" s="1" t="s">
        <v>23</v>
      </c>
      <c r="K2" s="1">
        <v>15.0</v>
      </c>
      <c r="L2" s="1">
        <v>19.0</v>
      </c>
      <c r="M2" s="1" t="s">
        <v>24</v>
      </c>
      <c r="O2" s="5">
        <f>C2*'シート2'!$G$4</f>
        <v>19.3125</v>
      </c>
      <c r="P2" s="5">
        <f>D2*'シート2'!$G$5</f>
        <v>18.35076923</v>
      </c>
      <c r="Q2" s="5">
        <f>E2*'シート2'!$G$6</f>
        <v>20.91652174</v>
      </c>
      <c r="R2" s="5">
        <f>((C2*'シート2'!$B$19/(PI()*'シート2'!$B$22/2)^2)+(D2*'シート2'!$B$19/(PI()*'シート2'!$B$22/2)^2)+(E2*'シート2'!$B$19/(PI()*'シート2'!$B$22/2)^2))*2</f>
        <v>16.56548764</v>
      </c>
      <c r="S2" s="5">
        <f>R2/'シート2'!$B$16</f>
        <v>6.135365791</v>
      </c>
      <c r="T2" s="5">
        <f>'シート2'!$B$15*SQRT(1+S2)</f>
        <v>127556202.6</v>
      </c>
      <c r="U2" s="6">
        <f>'シート2'!$B$2*'シート2'!$B$14*'シート2'!$B$15/2 * S2/(1+S2) * 1/(1+(2*ABS(2*PI()*H2*10^6)/T2)^2) * 'シート2'!$B$24</f>
        <v>0</v>
      </c>
      <c r="V2" s="1">
        <f>L2-K2</f>
        <v>4</v>
      </c>
      <c r="W2" s="6">
        <f>(V2*10^(-6)*2) / ('シート2'!$B$8*'シート2'!$B$9*U2)</f>
        <v>56.07910653</v>
      </c>
    </row>
    <row r="3">
      <c r="A3" s="1">
        <v>1.0</v>
      </c>
      <c r="B3" s="3">
        <v>0.6248606828739867</v>
      </c>
      <c r="C3" s="1">
        <v>40.0</v>
      </c>
      <c r="D3" s="1">
        <v>40.0</v>
      </c>
      <c r="E3" s="1">
        <v>40.0</v>
      </c>
      <c r="F3" s="1">
        <v>417.412448</v>
      </c>
      <c r="G3" s="4">
        <f>(F3-'シート2'!$A$28)*10^6</f>
        <v>0</v>
      </c>
      <c r="H3" s="1">
        <v>-10.0</v>
      </c>
      <c r="I3" s="1">
        <v>366.898698</v>
      </c>
      <c r="J3" s="1" t="s">
        <v>23</v>
      </c>
      <c r="M3" s="1" t="s">
        <v>25</v>
      </c>
    </row>
    <row r="4">
      <c r="A4" s="1">
        <v>2.0</v>
      </c>
      <c r="B4" s="3">
        <v>0.6334118287049932</v>
      </c>
      <c r="F4" s="1">
        <v>417.412448</v>
      </c>
      <c r="G4" s="4">
        <f>(F4-'シート2'!$A$28)*10^6</f>
        <v>0</v>
      </c>
      <c r="H4" s="1">
        <v>-10.0</v>
      </c>
      <c r="I4" s="1">
        <v>366.898698</v>
      </c>
      <c r="J4" s="1" t="s">
        <v>23</v>
      </c>
    </row>
    <row r="5">
      <c r="A5" s="1">
        <v>3.0</v>
      </c>
      <c r="B5" s="3">
        <v>0.6404852083360311</v>
      </c>
      <c r="F5" s="1">
        <v>417.412448</v>
      </c>
      <c r="G5" s="4">
        <f>(F5-'シート2'!$A$28)*10^6</f>
        <v>0</v>
      </c>
      <c r="H5" s="1">
        <v>-10.0</v>
      </c>
      <c r="I5" s="1">
        <v>366.898698</v>
      </c>
      <c r="J5" s="1" t="s">
        <v>23</v>
      </c>
    </row>
    <row r="6">
      <c r="A6" s="1">
        <v>4.0</v>
      </c>
      <c r="B6" s="3">
        <v>0.6475362152777961</v>
      </c>
      <c r="F6" s="5">
        <f t="shared" ref="F6:F26" si="1">$F$5+(G6/(10^6))</f>
        <v>417.412453</v>
      </c>
      <c r="G6" s="1">
        <v>5.0</v>
      </c>
      <c r="H6" s="1">
        <v>-10.0</v>
      </c>
      <c r="I6" s="1">
        <v>366.898698</v>
      </c>
      <c r="J6" s="1" t="s">
        <v>23</v>
      </c>
    </row>
    <row r="7">
      <c r="A7" s="1">
        <v>5.0</v>
      </c>
      <c r="B7" s="3">
        <v>0.6485255671286723</v>
      </c>
      <c r="F7" s="5">
        <f t="shared" si="1"/>
        <v>417.412458</v>
      </c>
      <c r="G7" s="1">
        <v>10.0</v>
      </c>
      <c r="H7" s="1">
        <v>-10.0</v>
      </c>
      <c r="I7" s="1">
        <v>366.898698</v>
      </c>
      <c r="J7" s="1" t="s">
        <v>23</v>
      </c>
    </row>
    <row r="8">
      <c r="A8" s="1">
        <v>6.0</v>
      </c>
      <c r="B8" s="3">
        <v>0.6563833680556854</v>
      </c>
      <c r="F8" s="5">
        <f t="shared" si="1"/>
        <v>417.412463</v>
      </c>
      <c r="G8" s="1">
        <v>15.0</v>
      </c>
      <c r="H8" s="1">
        <v>-10.0</v>
      </c>
      <c r="I8" s="1">
        <v>366.898698</v>
      </c>
      <c r="J8" s="1" t="s">
        <v>23</v>
      </c>
      <c r="K8" s="1">
        <v>9.8</v>
      </c>
      <c r="L8" s="1">
        <v>10.2</v>
      </c>
    </row>
    <row r="9">
      <c r="A9" s="1">
        <v>7.0</v>
      </c>
      <c r="B9" s="3">
        <v>0.6598116666718852</v>
      </c>
      <c r="F9" s="5">
        <f t="shared" si="1"/>
        <v>417.412468</v>
      </c>
      <c r="G9" s="1">
        <v>20.0</v>
      </c>
      <c r="H9" s="1">
        <v>-10.0</v>
      </c>
      <c r="I9" s="1">
        <v>366.898698</v>
      </c>
      <c r="J9" s="1" t="s">
        <v>23</v>
      </c>
      <c r="K9" s="1">
        <v>9.6</v>
      </c>
      <c r="L9" s="1">
        <v>9.7</v>
      </c>
    </row>
    <row r="10">
      <c r="A10" s="1">
        <v>8.0</v>
      </c>
      <c r="B10" s="3">
        <v>0.6630545254593017</v>
      </c>
      <c r="F10" s="5">
        <f t="shared" si="1"/>
        <v>417.412443</v>
      </c>
      <c r="G10" s="1">
        <v>-5.0</v>
      </c>
      <c r="H10" s="1">
        <v>-10.0</v>
      </c>
      <c r="I10" s="1">
        <v>366.898698</v>
      </c>
      <c r="J10" s="1" t="s">
        <v>23</v>
      </c>
    </row>
    <row r="11">
      <c r="A11" s="1">
        <v>9.0</v>
      </c>
      <c r="B11" s="3">
        <v>0.667342766202637</v>
      </c>
      <c r="F11" s="5">
        <f t="shared" si="1"/>
        <v>417.412438</v>
      </c>
      <c r="G11" s="1">
        <v>-10.0</v>
      </c>
      <c r="H11" s="1">
        <v>-10.0</v>
      </c>
      <c r="I11" s="1">
        <v>366.898698</v>
      </c>
      <c r="J11" s="1" t="s">
        <v>23</v>
      </c>
      <c r="K11" s="1">
        <v>10.1</v>
      </c>
      <c r="L11" s="1">
        <v>10.1</v>
      </c>
    </row>
    <row r="12">
      <c r="A12" s="1">
        <v>10.0</v>
      </c>
      <c r="B12" s="3">
        <v>0.6688317476800876</v>
      </c>
      <c r="F12" s="5">
        <f t="shared" si="1"/>
        <v>417.412433</v>
      </c>
      <c r="G12" s="1">
        <v>-15.0</v>
      </c>
      <c r="H12" s="1">
        <v>-10.0</v>
      </c>
      <c r="I12" s="1">
        <v>366.898698</v>
      </c>
      <c r="J12" s="1" t="s">
        <v>23</v>
      </c>
      <c r="K12" s="1">
        <v>9.9</v>
      </c>
      <c r="L12" s="1">
        <v>9.94</v>
      </c>
    </row>
    <row r="13">
      <c r="A13" s="1">
        <v>11.0</v>
      </c>
      <c r="B13" s="3">
        <v>0.6717823148137541</v>
      </c>
      <c r="F13" s="5">
        <f t="shared" si="1"/>
        <v>417.412428</v>
      </c>
      <c r="G13" s="1">
        <v>-20.0</v>
      </c>
      <c r="H13" s="1">
        <v>-10.0</v>
      </c>
      <c r="I13" s="1">
        <v>366.898698</v>
      </c>
      <c r="J13" s="1" t="s">
        <v>23</v>
      </c>
    </row>
    <row r="14">
      <c r="A14" s="1">
        <v>12.0</v>
      </c>
      <c r="B14" s="3">
        <v>0.6782014583295677</v>
      </c>
      <c r="F14" s="5">
        <f t="shared" si="1"/>
        <v>417.412428</v>
      </c>
      <c r="G14" s="1">
        <v>-20.0</v>
      </c>
      <c r="H14" s="1">
        <v>-10.0</v>
      </c>
      <c r="I14" s="1">
        <v>366.898698</v>
      </c>
      <c r="J14" s="1" t="s">
        <v>23</v>
      </c>
      <c r="K14" s="1">
        <v>9.6</v>
      </c>
      <c r="L14" s="1">
        <v>9.6</v>
      </c>
      <c r="M14" s="1" t="s">
        <v>26</v>
      </c>
    </row>
    <row r="15">
      <c r="A15" s="1">
        <v>13.0</v>
      </c>
      <c r="B15" s="3">
        <v>0.6806191435171058</v>
      </c>
      <c r="F15" s="5">
        <f t="shared" si="1"/>
        <v>417.412433</v>
      </c>
      <c r="G15" s="1">
        <v>-15.0</v>
      </c>
      <c r="H15" s="1">
        <v>-10.0</v>
      </c>
      <c r="I15" s="1">
        <v>366.898698</v>
      </c>
      <c r="J15" s="1" t="s">
        <v>23</v>
      </c>
      <c r="K15" s="1">
        <v>9.9</v>
      </c>
      <c r="L15" s="1">
        <v>10.0</v>
      </c>
    </row>
    <row r="16">
      <c r="A16" s="1">
        <v>14.0</v>
      </c>
      <c r="B16" s="3">
        <v>0.6837117245377158</v>
      </c>
      <c r="F16" s="5">
        <f t="shared" si="1"/>
        <v>417.412438</v>
      </c>
      <c r="G16" s="1">
        <v>-10.0</v>
      </c>
      <c r="H16" s="1">
        <v>-10.0</v>
      </c>
      <c r="I16" s="1">
        <v>366.898698</v>
      </c>
      <c r="J16" s="1" t="s">
        <v>23</v>
      </c>
    </row>
    <row r="17">
      <c r="A17" s="1">
        <v>15.0</v>
      </c>
      <c r="B17" s="3">
        <v>0.6866277430526679</v>
      </c>
      <c r="F17" s="5">
        <f t="shared" si="1"/>
        <v>417.412443</v>
      </c>
      <c r="G17" s="1">
        <v>-5.0</v>
      </c>
      <c r="H17" s="1">
        <v>-10.0</v>
      </c>
      <c r="I17" s="1">
        <v>366.898698</v>
      </c>
      <c r="J17" s="1" t="s">
        <v>23</v>
      </c>
    </row>
    <row r="18">
      <c r="A18" s="1">
        <v>16.0</v>
      </c>
      <c r="B18" s="3">
        <v>0.6895288541709306</v>
      </c>
      <c r="F18" s="5">
        <f t="shared" si="1"/>
        <v>417.412448</v>
      </c>
      <c r="G18" s="1">
        <v>0.0</v>
      </c>
      <c r="H18" s="1">
        <v>-10.0</v>
      </c>
      <c r="I18" s="1">
        <v>366.898698</v>
      </c>
      <c r="J18" s="1" t="s">
        <v>23</v>
      </c>
    </row>
    <row r="19">
      <c r="A19" s="1">
        <v>17.0</v>
      </c>
      <c r="B19" s="3">
        <v>0.6926361574078328</v>
      </c>
      <c r="F19" s="5">
        <f t="shared" si="1"/>
        <v>417.412448</v>
      </c>
      <c r="G19" s="1">
        <v>0.0</v>
      </c>
      <c r="H19" s="1">
        <v>-10.0</v>
      </c>
      <c r="I19" s="1">
        <v>366.898698</v>
      </c>
      <c r="J19" s="1" t="s">
        <v>23</v>
      </c>
    </row>
    <row r="20">
      <c r="A20" s="1">
        <v>18.0</v>
      </c>
      <c r="B20" s="3">
        <v>0.6953982870327309</v>
      </c>
      <c r="F20" s="5">
        <f t="shared" si="1"/>
        <v>417.412453</v>
      </c>
      <c r="G20" s="1">
        <v>5.0</v>
      </c>
      <c r="H20" s="1">
        <v>-10.0</v>
      </c>
      <c r="I20" s="1">
        <v>366.898698</v>
      </c>
      <c r="J20" s="1" t="s">
        <v>23</v>
      </c>
    </row>
    <row r="21">
      <c r="A21" s="1">
        <v>19.0</v>
      </c>
      <c r="B21" s="3">
        <v>0.6990393981468515</v>
      </c>
      <c r="F21" s="5">
        <f t="shared" si="1"/>
        <v>417.412458</v>
      </c>
      <c r="G21" s="1">
        <v>10.0</v>
      </c>
      <c r="H21" s="1">
        <v>-10.0</v>
      </c>
      <c r="I21" s="1">
        <v>366.898698</v>
      </c>
      <c r="J21" s="1" t="s">
        <v>23</v>
      </c>
    </row>
    <row r="22">
      <c r="A22" s="1">
        <v>20.0</v>
      </c>
      <c r="B22" s="3">
        <v>0.7016029050937505</v>
      </c>
      <c r="F22" s="5">
        <f t="shared" si="1"/>
        <v>417.412463</v>
      </c>
      <c r="G22" s="1">
        <v>15.0</v>
      </c>
      <c r="H22" s="1">
        <v>-10.0</v>
      </c>
      <c r="I22" s="1">
        <v>366.898698</v>
      </c>
      <c r="J22" s="1" t="s">
        <v>23</v>
      </c>
    </row>
    <row r="23">
      <c r="A23" s="1">
        <v>21.0</v>
      </c>
      <c r="B23" s="3">
        <v>0.7049550347219338</v>
      </c>
      <c r="F23" s="5">
        <f t="shared" si="1"/>
        <v>417.412468</v>
      </c>
      <c r="G23" s="1">
        <v>20.0</v>
      </c>
      <c r="H23" s="1">
        <v>-10.0</v>
      </c>
      <c r="I23" s="1">
        <v>366.898698</v>
      </c>
      <c r="J23" s="1" t="s">
        <v>23</v>
      </c>
    </row>
    <row r="24">
      <c r="A24" s="1"/>
      <c r="B24" s="3">
        <v>0.7218981712940149</v>
      </c>
      <c r="C24" s="1">
        <v>33.0</v>
      </c>
      <c r="D24" s="1">
        <v>40.0</v>
      </c>
      <c r="E24" s="1">
        <v>40.0</v>
      </c>
      <c r="F24" s="5">
        <f t="shared" si="1"/>
        <v>417.412468</v>
      </c>
      <c r="G24" s="1">
        <v>20.0</v>
      </c>
      <c r="H24" s="1">
        <v>-10.0</v>
      </c>
      <c r="I24" s="1">
        <v>366.898698</v>
      </c>
      <c r="J24" s="1" t="s">
        <v>23</v>
      </c>
      <c r="M24" s="1" t="s">
        <v>27</v>
      </c>
    </row>
    <row r="25">
      <c r="A25" s="1">
        <v>22.0</v>
      </c>
      <c r="B25" s="3">
        <v>0.900074004632188</v>
      </c>
      <c r="F25" s="5">
        <f t="shared" si="1"/>
        <v>417.412476</v>
      </c>
      <c r="G25" s="1">
        <v>28.0</v>
      </c>
      <c r="H25" s="1">
        <v>-10.0</v>
      </c>
      <c r="I25" s="1">
        <v>366.898698</v>
      </c>
      <c r="J25" s="1" t="s">
        <v>23</v>
      </c>
      <c r="K25" s="1">
        <v>8.8</v>
      </c>
      <c r="L25" s="1">
        <v>8.8</v>
      </c>
      <c r="M25" s="1" t="s">
        <v>28</v>
      </c>
    </row>
    <row r="26">
      <c r="A26" s="1">
        <v>23.0</v>
      </c>
      <c r="B26" s="3">
        <v>0.9094092824088875</v>
      </c>
      <c r="F26" s="5">
        <f t="shared" si="1"/>
        <v>417.412472</v>
      </c>
      <c r="G26" s="1">
        <v>24.0</v>
      </c>
      <c r="H26" s="1">
        <v>-10.0</v>
      </c>
      <c r="I26" s="1">
        <v>366.898698</v>
      </c>
      <c r="J26" s="1" t="s">
        <v>23</v>
      </c>
      <c r="K26" s="1">
        <v>9.2</v>
      </c>
      <c r="L26" s="1">
        <v>9.2</v>
      </c>
    </row>
    <row r="27">
      <c r="A27" s="1"/>
      <c r="B27" s="7">
        <v>44513.0</v>
      </c>
      <c r="H27" s="1">
        <v>-10.0</v>
      </c>
      <c r="I27" s="1"/>
      <c r="J27" s="1"/>
    </row>
    <row r="28">
      <c r="A28" s="1">
        <v>24.0</v>
      </c>
      <c r="B28" s="3">
        <v>0.5993051041659783</v>
      </c>
      <c r="C28" s="1">
        <v>30.0</v>
      </c>
      <c r="D28" s="1">
        <v>30.0</v>
      </c>
      <c r="E28" s="1">
        <v>30.0</v>
      </c>
      <c r="F28" s="5">
        <f t="shared" ref="F28:F74" si="2">$F$5+(G28/(10^6))</f>
        <v>417.412448</v>
      </c>
      <c r="G28" s="1">
        <v>0.0</v>
      </c>
      <c r="H28" s="1">
        <v>-10.0</v>
      </c>
      <c r="I28" s="1">
        <v>366.898698</v>
      </c>
      <c r="J28" s="1" t="s">
        <v>23</v>
      </c>
    </row>
    <row r="29">
      <c r="A29" s="1">
        <v>25.0</v>
      </c>
      <c r="B29" s="3">
        <v>0.6033343518502079</v>
      </c>
      <c r="C29" s="3"/>
      <c r="F29" s="5">
        <f t="shared" si="2"/>
        <v>417.412448</v>
      </c>
      <c r="G29" s="1">
        <v>0.0</v>
      </c>
      <c r="H29" s="1">
        <v>-10.0</v>
      </c>
      <c r="I29" s="1">
        <v>366.898698</v>
      </c>
      <c r="J29" s="1" t="s">
        <v>23</v>
      </c>
    </row>
    <row r="30">
      <c r="A30" s="1">
        <v>26.0</v>
      </c>
      <c r="B30" s="3">
        <v>0.6078555439817137</v>
      </c>
      <c r="F30" s="5">
        <f t="shared" si="2"/>
        <v>417.412453</v>
      </c>
      <c r="G30" s="5">
        <f>5</f>
        <v>5</v>
      </c>
      <c r="H30" s="1">
        <v>-10.0</v>
      </c>
      <c r="I30" s="1">
        <v>366.898698</v>
      </c>
      <c r="J30" s="1" t="s">
        <v>23</v>
      </c>
    </row>
    <row r="31">
      <c r="A31" s="1">
        <v>27.0</v>
      </c>
      <c r="B31" s="3">
        <v>0.6116828819431248</v>
      </c>
      <c r="F31" s="5">
        <f t="shared" si="2"/>
        <v>417.412458</v>
      </c>
      <c r="G31" s="1">
        <v>10.0</v>
      </c>
      <c r="H31" s="1">
        <v>-10.0</v>
      </c>
      <c r="I31" s="1">
        <v>366.898698</v>
      </c>
      <c r="J31" s="1" t="s">
        <v>23</v>
      </c>
    </row>
    <row r="32">
      <c r="A32" s="1">
        <v>28.0</v>
      </c>
      <c r="B32" s="3">
        <v>0.6151033333298983</v>
      </c>
      <c r="F32" s="5">
        <f t="shared" si="2"/>
        <v>417.412463</v>
      </c>
      <c r="G32" s="1">
        <v>15.0</v>
      </c>
      <c r="H32" s="1">
        <v>-10.0</v>
      </c>
      <c r="I32" s="1">
        <v>366.898698</v>
      </c>
      <c r="J32" s="1" t="s">
        <v>23</v>
      </c>
    </row>
    <row r="33">
      <c r="A33" s="1">
        <v>29.0</v>
      </c>
      <c r="B33" s="3">
        <v>0.6183443750051083</v>
      </c>
      <c r="F33" s="5">
        <f t="shared" si="2"/>
        <v>417.412468</v>
      </c>
      <c r="G33" s="1">
        <v>20.0</v>
      </c>
      <c r="H33" s="1">
        <v>-10.0</v>
      </c>
      <c r="I33" s="1">
        <v>366.898698</v>
      </c>
      <c r="J33" s="1" t="s">
        <v>23</v>
      </c>
    </row>
    <row r="34">
      <c r="A34" s="1">
        <v>30.0</v>
      </c>
      <c r="B34" s="3">
        <v>0.622158113430487</v>
      </c>
      <c r="F34" s="5">
        <f t="shared" si="2"/>
        <v>417.412443</v>
      </c>
      <c r="G34" s="1">
        <v>-5.0</v>
      </c>
      <c r="H34" s="1">
        <v>-10.0</v>
      </c>
      <c r="I34" s="1">
        <v>366.898698</v>
      </c>
      <c r="J34" s="1" t="s">
        <v>23</v>
      </c>
    </row>
    <row r="35">
      <c r="A35" s="1">
        <v>31.0</v>
      </c>
      <c r="B35" s="3">
        <v>0.625487939818413</v>
      </c>
      <c r="F35" s="5">
        <f t="shared" si="2"/>
        <v>417.412438</v>
      </c>
      <c r="G35" s="1">
        <v>-10.0</v>
      </c>
      <c r="H35" s="1">
        <v>-10.0</v>
      </c>
      <c r="I35" s="1">
        <v>366.898698</v>
      </c>
      <c r="J35" s="1" t="s">
        <v>23</v>
      </c>
    </row>
    <row r="36">
      <c r="A36" s="1">
        <v>32.0</v>
      </c>
      <c r="B36" s="3">
        <v>0.6296186689796741</v>
      </c>
      <c r="F36" s="5">
        <f t="shared" si="2"/>
        <v>417.412433</v>
      </c>
      <c r="G36" s="1">
        <v>-15.0</v>
      </c>
      <c r="H36" s="1">
        <v>-10.0</v>
      </c>
      <c r="I36" s="1">
        <v>366.898698</v>
      </c>
      <c r="J36" s="1" t="s">
        <v>23</v>
      </c>
    </row>
    <row r="37">
      <c r="A37" s="1">
        <v>33.0</v>
      </c>
      <c r="B37" s="3">
        <v>0.6326616435180767</v>
      </c>
      <c r="F37" s="5">
        <f t="shared" si="2"/>
        <v>417.412428</v>
      </c>
      <c r="G37" s="1">
        <v>-20.0</v>
      </c>
      <c r="H37" s="1">
        <v>-10.0</v>
      </c>
      <c r="I37" s="1">
        <v>366.898698</v>
      </c>
      <c r="J37" s="1" t="s">
        <v>23</v>
      </c>
    </row>
    <row r="38">
      <c r="A38" s="1">
        <v>34.0</v>
      </c>
      <c r="B38" s="3">
        <v>0.700820995371032</v>
      </c>
      <c r="C38" s="1">
        <v>29.7</v>
      </c>
      <c r="D38" s="1">
        <v>31.1</v>
      </c>
      <c r="E38" s="1">
        <v>30.5</v>
      </c>
      <c r="F38" s="5">
        <f t="shared" si="2"/>
        <v>417.412448</v>
      </c>
      <c r="G38" s="1">
        <v>0.0</v>
      </c>
      <c r="H38" s="1">
        <v>-10.0</v>
      </c>
      <c r="I38" s="1">
        <v>366.898698</v>
      </c>
      <c r="J38" s="1" t="s">
        <v>23</v>
      </c>
      <c r="M38" s="1" t="s">
        <v>29</v>
      </c>
    </row>
    <row r="39">
      <c r="A39" s="1">
        <v>35.0</v>
      </c>
      <c r="B39" s="3">
        <v>0.7040791319450364</v>
      </c>
      <c r="F39" s="5">
        <f t="shared" si="2"/>
        <v>417.412448</v>
      </c>
      <c r="G39" s="1">
        <v>0.0</v>
      </c>
      <c r="H39" s="1">
        <v>-10.0</v>
      </c>
      <c r="I39" s="1">
        <v>366.898698</v>
      </c>
      <c r="J39" s="1" t="s">
        <v>23</v>
      </c>
      <c r="K39" s="1">
        <v>6.8</v>
      </c>
      <c r="L39" s="1">
        <v>7.15</v>
      </c>
      <c r="M39" s="1" t="s">
        <v>29</v>
      </c>
    </row>
    <row r="40">
      <c r="A40" s="1">
        <v>36.0</v>
      </c>
      <c r="B40" s="3">
        <v>0.7091717245348264</v>
      </c>
      <c r="F40" s="5">
        <f t="shared" si="2"/>
        <v>417.412473</v>
      </c>
      <c r="G40" s="1">
        <v>25.0</v>
      </c>
      <c r="H40" s="1">
        <v>-10.0</v>
      </c>
      <c r="I40" s="1">
        <v>366.898698</v>
      </c>
      <c r="J40" s="1" t="s">
        <v>23</v>
      </c>
      <c r="K40" s="1">
        <v>7.05</v>
      </c>
      <c r="L40" s="1">
        <v>7.15</v>
      </c>
    </row>
    <row r="41">
      <c r="A41" s="1">
        <v>37.0</v>
      </c>
      <c r="B41" s="3">
        <v>0.7119892476839595</v>
      </c>
      <c r="F41" s="5">
        <f t="shared" si="2"/>
        <v>417.412478</v>
      </c>
      <c r="G41" s="1">
        <v>30.0</v>
      </c>
      <c r="H41" s="1">
        <v>-10.0</v>
      </c>
      <c r="I41" s="1">
        <v>366.898698</v>
      </c>
      <c r="J41" s="1" t="s">
        <v>23</v>
      </c>
    </row>
    <row r="42">
      <c r="A42" s="1">
        <v>38.0</v>
      </c>
      <c r="B42" s="3">
        <v>0.7150160763849271</v>
      </c>
      <c r="F42" s="5">
        <f t="shared" si="2"/>
        <v>417.412483</v>
      </c>
      <c r="G42" s="1">
        <v>35.0</v>
      </c>
      <c r="H42" s="1">
        <v>-10.0</v>
      </c>
      <c r="I42" s="1">
        <v>366.898698</v>
      </c>
      <c r="J42" s="1" t="s">
        <v>23</v>
      </c>
      <c r="K42" s="1">
        <v>7.45</v>
      </c>
      <c r="L42" s="1">
        <v>7.41</v>
      </c>
    </row>
    <row r="43">
      <c r="A43" s="1">
        <v>39.0</v>
      </c>
      <c r="B43" s="3">
        <v>0.7184570949029876</v>
      </c>
      <c r="F43" s="5">
        <f t="shared" si="2"/>
        <v>417.412488</v>
      </c>
      <c r="G43" s="1">
        <v>40.0</v>
      </c>
      <c r="H43" s="1">
        <v>-10.0</v>
      </c>
      <c r="I43" s="1">
        <v>366.898698</v>
      </c>
      <c r="J43" s="1" t="s">
        <v>23</v>
      </c>
    </row>
    <row r="44">
      <c r="A44" s="1">
        <v>40.0</v>
      </c>
      <c r="B44" s="3">
        <v>0.7214872569456929</v>
      </c>
      <c r="F44" s="5">
        <f t="shared" si="2"/>
        <v>417.412493</v>
      </c>
      <c r="G44" s="1">
        <v>45.0</v>
      </c>
      <c r="H44" s="1">
        <v>-10.0</v>
      </c>
      <c r="I44" s="1">
        <v>366.898698</v>
      </c>
      <c r="J44" s="1" t="s">
        <v>23</v>
      </c>
    </row>
    <row r="45">
      <c r="A45" s="1">
        <v>41.0</v>
      </c>
      <c r="B45" s="3">
        <v>0.7257469791657059</v>
      </c>
      <c r="F45" s="5">
        <f t="shared" si="2"/>
        <v>417.412493</v>
      </c>
      <c r="G45" s="1">
        <v>45.0</v>
      </c>
      <c r="H45" s="1">
        <v>-10.0</v>
      </c>
      <c r="I45" s="1">
        <v>366.898698</v>
      </c>
      <c r="J45" s="1" t="s">
        <v>23</v>
      </c>
    </row>
    <row r="46">
      <c r="A46" s="1">
        <v>42.0</v>
      </c>
      <c r="B46" s="3">
        <v>0.7286819675937295</v>
      </c>
      <c r="F46" s="5">
        <f t="shared" si="2"/>
        <v>417.412498</v>
      </c>
      <c r="G46" s="1">
        <v>50.0</v>
      </c>
      <c r="H46" s="1">
        <v>-10.0</v>
      </c>
      <c r="I46" s="1">
        <v>366.898698</v>
      </c>
      <c r="J46" s="1" t="s">
        <v>23</v>
      </c>
    </row>
    <row r="47">
      <c r="A47" s="1">
        <v>43.0</v>
      </c>
      <c r="B47" s="3">
        <v>0.7341949305555318</v>
      </c>
      <c r="F47" s="5">
        <f t="shared" si="2"/>
        <v>417.412423</v>
      </c>
      <c r="G47" s="1">
        <v>-25.0</v>
      </c>
      <c r="H47" s="1">
        <v>-10.0</v>
      </c>
      <c r="I47" s="1">
        <v>366.898698</v>
      </c>
      <c r="J47" s="1" t="s">
        <v>23</v>
      </c>
      <c r="K47" s="1">
        <v>7.6</v>
      </c>
      <c r="L47" s="1">
        <v>7.7</v>
      </c>
    </row>
    <row r="48">
      <c r="A48" s="1">
        <v>44.0</v>
      </c>
      <c r="B48" s="3">
        <v>0.7371807060189894</v>
      </c>
      <c r="F48" s="5">
        <f t="shared" si="2"/>
        <v>417.412418</v>
      </c>
      <c r="G48" s="1">
        <v>-30.0</v>
      </c>
      <c r="H48" s="1">
        <v>-10.0</v>
      </c>
      <c r="I48" s="1">
        <v>366.898698</v>
      </c>
      <c r="J48" s="1" t="s">
        <v>23</v>
      </c>
    </row>
    <row r="49">
      <c r="A49" s="1">
        <v>45.0</v>
      </c>
      <c r="B49" s="3">
        <v>0.7401938078692183</v>
      </c>
      <c r="F49" s="5">
        <f t="shared" si="2"/>
        <v>417.412413</v>
      </c>
      <c r="G49" s="1">
        <v>-35.0</v>
      </c>
      <c r="H49" s="1">
        <v>-10.0</v>
      </c>
      <c r="I49" s="1">
        <v>366.898698</v>
      </c>
      <c r="J49" s="1" t="s">
        <v>23</v>
      </c>
    </row>
    <row r="50">
      <c r="A50" s="1">
        <v>46.0</v>
      </c>
      <c r="B50" s="3">
        <v>0.7435407870361814</v>
      </c>
      <c r="F50" s="5">
        <f t="shared" si="2"/>
        <v>417.412408</v>
      </c>
      <c r="G50" s="1">
        <v>-40.0</v>
      </c>
      <c r="H50" s="1">
        <v>-10.0</v>
      </c>
      <c r="I50" s="1">
        <v>366.898698</v>
      </c>
      <c r="J50" s="1" t="s">
        <v>23</v>
      </c>
    </row>
    <row r="51">
      <c r="A51" s="1">
        <v>47.0</v>
      </c>
      <c r="B51" s="3">
        <v>0.7461197337979684</v>
      </c>
      <c r="F51" s="5">
        <f t="shared" si="2"/>
        <v>417.412403</v>
      </c>
      <c r="G51" s="1">
        <v>-45.0</v>
      </c>
      <c r="H51" s="1">
        <v>-10.0</v>
      </c>
      <c r="I51" s="1">
        <v>366.898698</v>
      </c>
      <c r="J51" s="1" t="s">
        <v>23</v>
      </c>
    </row>
    <row r="52">
      <c r="A52" s="1">
        <v>48.0</v>
      </c>
      <c r="B52" s="3">
        <v>0.7496424884302542</v>
      </c>
      <c r="F52" s="5">
        <f t="shared" si="2"/>
        <v>417.412398</v>
      </c>
      <c r="G52" s="1">
        <v>-50.0</v>
      </c>
      <c r="H52" s="1">
        <v>-10.0</v>
      </c>
      <c r="I52" s="1">
        <v>366.898698</v>
      </c>
      <c r="J52" s="1" t="s">
        <v>23</v>
      </c>
    </row>
    <row r="53">
      <c r="A53" s="1">
        <v>49.0</v>
      </c>
      <c r="B53" s="3">
        <v>0.7530818749946775</v>
      </c>
      <c r="F53" s="5">
        <f t="shared" si="2"/>
        <v>417.412448</v>
      </c>
      <c r="G53" s="1">
        <v>0.0</v>
      </c>
      <c r="H53" s="1">
        <v>-10.0</v>
      </c>
      <c r="I53" s="1">
        <v>366.898698</v>
      </c>
      <c r="J53" s="1" t="s">
        <v>23</v>
      </c>
    </row>
    <row r="54">
      <c r="A54" s="1"/>
      <c r="B54" s="3">
        <v>0.7621237962957821</v>
      </c>
      <c r="C54" s="1">
        <v>29.4</v>
      </c>
      <c r="D54" s="1">
        <v>30.0</v>
      </c>
      <c r="E54" s="1">
        <v>28.5</v>
      </c>
      <c r="F54" s="5">
        <f t="shared" si="2"/>
        <v>417.412461</v>
      </c>
      <c r="G54" s="1">
        <v>13.0</v>
      </c>
      <c r="H54" s="1">
        <v>-10.0</v>
      </c>
      <c r="I54" s="1">
        <v>366.898751</v>
      </c>
      <c r="J54" s="1" t="s">
        <v>23</v>
      </c>
      <c r="M54" s="1" t="s">
        <v>27</v>
      </c>
    </row>
    <row r="55">
      <c r="A55" s="1">
        <v>50.0</v>
      </c>
      <c r="B55" s="3">
        <v>0.8458136111148633</v>
      </c>
      <c r="F55" s="5">
        <f t="shared" si="2"/>
        <v>417.412448</v>
      </c>
      <c r="G55" s="1">
        <v>0.0</v>
      </c>
      <c r="H55" s="1">
        <v>-10.0</v>
      </c>
      <c r="I55" s="1">
        <v>366.898698</v>
      </c>
      <c r="J55" s="1" t="s">
        <v>23</v>
      </c>
    </row>
    <row r="56">
      <c r="A56" s="1">
        <v>51.0</v>
      </c>
      <c r="B56" s="3">
        <v>0.8495364699047059</v>
      </c>
      <c r="F56" s="5">
        <f t="shared" si="2"/>
        <v>417.412453</v>
      </c>
      <c r="G56" s="1">
        <v>5.0</v>
      </c>
      <c r="H56" s="1">
        <v>-10.0</v>
      </c>
      <c r="I56" s="1">
        <v>366.898698</v>
      </c>
      <c r="J56" s="1" t="s">
        <v>23</v>
      </c>
    </row>
    <row r="57">
      <c r="A57" s="1">
        <v>52.0</v>
      </c>
      <c r="B57" s="3">
        <v>0.854499606481113</v>
      </c>
      <c r="F57" s="5">
        <f t="shared" si="2"/>
        <v>417.412448</v>
      </c>
      <c r="G57" s="1">
        <v>0.0</v>
      </c>
      <c r="H57" s="1">
        <v>-10.0</v>
      </c>
      <c r="I57" s="1">
        <v>366.898698</v>
      </c>
      <c r="J57" s="1" t="s">
        <v>23</v>
      </c>
    </row>
    <row r="58">
      <c r="A58" s="1">
        <v>53.0</v>
      </c>
      <c r="B58" s="3">
        <v>0.8564146990756853</v>
      </c>
      <c r="F58" s="5">
        <f t="shared" si="2"/>
        <v>417.412443</v>
      </c>
      <c r="G58" s="1">
        <v>-5.0</v>
      </c>
      <c r="H58" s="1">
        <v>-10.0</v>
      </c>
      <c r="I58" s="1">
        <v>366.898698</v>
      </c>
      <c r="J58" s="1" t="s">
        <v>23</v>
      </c>
    </row>
    <row r="59">
      <c r="A59" s="1">
        <v>54.0</v>
      </c>
      <c r="B59" s="3">
        <v>0.8593948958296096</v>
      </c>
      <c r="F59" s="5">
        <f t="shared" si="2"/>
        <v>417.412458</v>
      </c>
      <c r="G59" s="1">
        <v>10.0</v>
      </c>
      <c r="H59" s="1">
        <v>-10.0</v>
      </c>
      <c r="I59" s="1">
        <v>366.898698</v>
      </c>
      <c r="J59" s="1" t="s">
        <v>23</v>
      </c>
    </row>
    <row r="60">
      <c r="A60" s="1">
        <v>55.0</v>
      </c>
      <c r="B60" s="3">
        <v>0.8634653819462983</v>
      </c>
      <c r="F60" s="5">
        <f t="shared" si="2"/>
        <v>417.412463</v>
      </c>
      <c r="G60" s="1">
        <v>15.0</v>
      </c>
      <c r="H60" s="1">
        <v>-10.0</v>
      </c>
      <c r="I60" s="1">
        <v>366.898698</v>
      </c>
      <c r="J60" s="1" t="s">
        <v>23</v>
      </c>
    </row>
    <row r="61">
      <c r="A61" s="1">
        <v>56.0</v>
      </c>
      <c r="B61" s="3">
        <v>0.8662213541683741</v>
      </c>
      <c r="F61" s="5">
        <f t="shared" si="2"/>
        <v>417.412468</v>
      </c>
      <c r="G61" s="1">
        <v>20.0</v>
      </c>
      <c r="H61" s="1">
        <v>-10.0</v>
      </c>
      <c r="I61" s="1">
        <v>366.898698</v>
      </c>
      <c r="J61" s="1" t="s">
        <v>23</v>
      </c>
    </row>
    <row r="62">
      <c r="A62" s="1">
        <v>57.0</v>
      </c>
      <c r="B62" s="3">
        <v>0.8694217129668687</v>
      </c>
      <c r="F62" s="5">
        <f t="shared" si="2"/>
        <v>417.412473</v>
      </c>
      <c r="G62" s="1">
        <v>25.0</v>
      </c>
      <c r="H62" s="1">
        <v>-10.0</v>
      </c>
      <c r="I62" s="1">
        <v>366.898698</v>
      </c>
      <c r="J62" s="1" t="s">
        <v>23</v>
      </c>
    </row>
    <row r="63">
      <c r="A63" s="1">
        <v>58.0</v>
      </c>
      <c r="B63" s="3">
        <v>0.8729305092565482</v>
      </c>
      <c r="F63" s="5">
        <f t="shared" si="2"/>
        <v>417.412461</v>
      </c>
      <c r="G63" s="1">
        <v>13.0</v>
      </c>
      <c r="H63" s="1">
        <v>-10.0</v>
      </c>
      <c r="I63" s="1">
        <v>366.898751</v>
      </c>
      <c r="J63" s="1" t="s">
        <v>23</v>
      </c>
    </row>
    <row r="64">
      <c r="A64" s="1">
        <v>59.0</v>
      </c>
      <c r="B64" s="3">
        <v>0.8769412499968894</v>
      </c>
      <c r="F64" s="5">
        <f t="shared" si="2"/>
        <v>417.412468</v>
      </c>
      <c r="G64" s="1">
        <v>20.0</v>
      </c>
      <c r="H64" s="1">
        <v>-10.0</v>
      </c>
      <c r="I64" s="1">
        <v>366.898698</v>
      </c>
      <c r="J64" s="1" t="s">
        <v>23</v>
      </c>
    </row>
    <row r="65">
      <c r="A65" s="1">
        <v>60.0</v>
      </c>
      <c r="B65" s="3">
        <v>0.8801615277770907</v>
      </c>
      <c r="F65" s="5">
        <f t="shared" si="2"/>
        <v>417.412468</v>
      </c>
      <c r="G65" s="1">
        <v>20.0</v>
      </c>
      <c r="H65" s="1">
        <v>-10.0</v>
      </c>
      <c r="I65" s="1">
        <v>366.898698</v>
      </c>
      <c r="J65" s="1" t="s">
        <v>23</v>
      </c>
    </row>
    <row r="66">
      <c r="B66" s="3">
        <v>0.8937523379645427</v>
      </c>
      <c r="C66" s="1">
        <v>273.0</v>
      </c>
      <c r="D66" s="1">
        <v>28.0</v>
      </c>
      <c r="E66" s="1">
        <v>23.5</v>
      </c>
      <c r="F66" s="5">
        <f t="shared" si="2"/>
        <v>417.412468</v>
      </c>
      <c r="G66" s="1">
        <v>20.0</v>
      </c>
      <c r="H66" s="1">
        <v>-10.0</v>
      </c>
      <c r="I66" s="1">
        <v>366.898698</v>
      </c>
      <c r="J66" s="1" t="s">
        <v>23</v>
      </c>
    </row>
    <row r="67">
      <c r="F67" s="5">
        <f t="shared" si="2"/>
        <v>417.412448</v>
      </c>
      <c r="H67" s="5">
        <f t="shared" ref="H67:H74" si="3">$H$5+G67</f>
        <v>-10</v>
      </c>
      <c r="I67" s="1">
        <v>366.898698</v>
      </c>
      <c r="J67" s="1" t="s">
        <v>23</v>
      </c>
    </row>
    <row r="68">
      <c r="F68" s="5">
        <f t="shared" si="2"/>
        <v>417.412448</v>
      </c>
      <c r="H68" s="5">
        <f t="shared" si="3"/>
        <v>-10</v>
      </c>
      <c r="I68" s="1">
        <v>366.898698</v>
      </c>
      <c r="J68" s="1" t="s">
        <v>23</v>
      </c>
    </row>
    <row r="69">
      <c r="F69" s="5">
        <f t="shared" si="2"/>
        <v>417.412448</v>
      </c>
      <c r="H69" s="5">
        <f t="shared" si="3"/>
        <v>-10</v>
      </c>
      <c r="I69" s="1">
        <v>366.898698</v>
      </c>
      <c r="J69" s="1" t="s">
        <v>23</v>
      </c>
    </row>
    <row r="70">
      <c r="F70" s="5">
        <f t="shared" si="2"/>
        <v>417.412448</v>
      </c>
      <c r="H70" s="5">
        <f t="shared" si="3"/>
        <v>-10</v>
      </c>
      <c r="I70" s="1">
        <v>366.898698</v>
      </c>
      <c r="J70" s="1" t="s">
        <v>23</v>
      </c>
    </row>
    <row r="71">
      <c r="F71" s="5">
        <f t="shared" si="2"/>
        <v>417.412448</v>
      </c>
      <c r="H71" s="5">
        <f t="shared" si="3"/>
        <v>-10</v>
      </c>
      <c r="I71" s="1">
        <v>366.898698</v>
      </c>
      <c r="J71" s="1" t="s">
        <v>23</v>
      </c>
    </row>
    <row r="72">
      <c r="F72" s="5">
        <f t="shared" si="2"/>
        <v>417.412448</v>
      </c>
      <c r="H72" s="5">
        <f t="shared" si="3"/>
        <v>-10</v>
      </c>
      <c r="I72" s="1">
        <v>366.898698</v>
      </c>
      <c r="J72" s="1" t="s">
        <v>23</v>
      </c>
    </row>
    <row r="73">
      <c r="F73" s="5">
        <f t="shared" si="2"/>
        <v>417.412448</v>
      </c>
      <c r="H73" s="5">
        <f t="shared" si="3"/>
        <v>-10</v>
      </c>
      <c r="I73" s="1">
        <v>366.898698</v>
      </c>
      <c r="J73" s="1" t="s">
        <v>23</v>
      </c>
    </row>
    <row r="74">
      <c r="F74" s="5">
        <f t="shared" si="2"/>
        <v>417.412448</v>
      </c>
      <c r="H74" s="5">
        <f t="shared" si="3"/>
        <v>-10</v>
      </c>
      <c r="I74" s="1">
        <v>366.898698</v>
      </c>
      <c r="J74" s="1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17.75"/>
    <col customWidth="1" min="4" max="4" width="12.88"/>
  </cols>
  <sheetData>
    <row r="1">
      <c r="A1" s="2" t="s">
        <v>30</v>
      </c>
      <c r="B1" s="8"/>
      <c r="D1" s="9" t="s">
        <v>31</v>
      </c>
      <c r="E1" s="1" t="s">
        <v>32</v>
      </c>
    </row>
    <row r="2">
      <c r="A2" s="2" t="s">
        <v>33</v>
      </c>
      <c r="B2" s="10">
        <v>1.05457E-34</v>
      </c>
      <c r="D2" s="11" t="s">
        <v>1</v>
      </c>
      <c r="E2" s="12" t="s">
        <v>34</v>
      </c>
    </row>
    <row r="3">
      <c r="A3" s="2" t="s">
        <v>35</v>
      </c>
      <c r="B3" s="13">
        <v>2.99792458E8</v>
      </c>
      <c r="D3" s="14"/>
      <c r="E3" s="15" t="s">
        <v>36</v>
      </c>
      <c r="F3" s="15" t="s">
        <v>37</v>
      </c>
      <c r="G3" s="16" t="s">
        <v>38</v>
      </c>
    </row>
    <row r="4">
      <c r="A4" s="8"/>
      <c r="B4" s="8"/>
      <c r="D4" s="17" t="s">
        <v>39</v>
      </c>
      <c r="E4" s="18">
        <v>48.0</v>
      </c>
      <c r="F4" s="18">
        <v>22.5</v>
      </c>
      <c r="G4" s="19">
        <f t="shared" ref="G4:G6" si="1">F4/E4</f>
        <v>0.46875</v>
      </c>
    </row>
    <row r="5">
      <c r="A5" s="2" t="s">
        <v>40</v>
      </c>
      <c r="B5" s="8"/>
      <c r="D5" s="17" t="s">
        <v>41</v>
      </c>
      <c r="E5" s="18">
        <v>19.5</v>
      </c>
      <c r="F5" s="18">
        <v>8.4</v>
      </c>
      <c r="G5" s="19">
        <f t="shared" si="1"/>
        <v>0.4307692308</v>
      </c>
    </row>
    <row r="6">
      <c r="A6" s="2" t="s">
        <v>42</v>
      </c>
      <c r="B6" s="2" t="s">
        <v>43</v>
      </c>
      <c r="D6" s="20" t="s">
        <v>44</v>
      </c>
      <c r="E6" s="21">
        <v>23.0</v>
      </c>
      <c r="F6" s="21">
        <v>11.4</v>
      </c>
      <c r="G6" s="19">
        <f t="shared" si="1"/>
        <v>0.4956521739</v>
      </c>
    </row>
    <row r="7">
      <c r="A7" s="2" t="s">
        <v>45</v>
      </c>
      <c r="B7" s="13">
        <v>0.1</v>
      </c>
      <c r="D7" s="1" t="s">
        <v>46</v>
      </c>
    </row>
    <row r="8">
      <c r="A8" s="2" t="s">
        <v>47</v>
      </c>
      <c r="B8" s="13">
        <v>0.08</v>
      </c>
    </row>
    <row r="9">
      <c r="A9" s="2" t="s">
        <v>48</v>
      </c>
      <c r="B9" s="13">
        <f>1.3*10^7</f>
        <v>13000000</v>
      </c>
      <c r="D9" s="9" t="s">
        <v>31</v>
      </c>
      <c r="E9" s="1" t="s">
        <v>49</v>
      </c>
    </row>
    <row r="10">
      <c r="A10" s="8"/>
      <c r="B10" s="8"/>
      <c r="D10" s="11" t="s">
        <v>1</v>
      </c>
      <c r="E10" s="12" t="s">
        <v>34</v>
      </c>
    </row>
    <row r="11">
      <c r="A11" s="2" t="s">
        <v>50</v>
      </c>
      <c r="B11" s="8"/>
      <c r="D11" s="14"/>
      <c r="E11" s="15" t="s">
        <v>36</v>
      </c>
      <c r="F11" s="15" t="s">
        <v>37</v>
      </c>
      <c r="G11" s="16" t="s">
        <v>38</v>
      </c>
    </row>
    <row r="12">
      <c r="A12" s="2" t="s">
        <v>51</v>
      </c>
      <c r="B12" s="2" t="s">
        <v>52</v>
      </c>
      <c r="D12" s="17" t="s">
        <v>39</v>
      </c>
      <c r="E12" s="18">
        <v>6.6</v>
      </c>
      <c r="F12" s="18">
        <v>4.6</v>
      </c>
      <c r="G12" s="19">
        <f t="shared" ref="G12:G14" si="2">F12/E12</f>
        <v>0.696969697</v>
      </c>
    </row>
    <row r="13">
      <c r="A13" s="2" t="s">
        <v>53</v>
      </c>
      <c r="B13" s="13">
        <v>7.18E-7</v>
      </c>
      <c r="D13" s="17" t="s">
        <v>41</v>
      </c>
      <c r="E13" s="18">
        <v>4.2</v>
      </c>
      <c r="F13" s="18">
        <v>1.7</v>
      </c>
      <c r="G13" s="19">
        <f t="shared" si="2"/>
        <v>0.4047619048</v>
      </c>
    </row>
    <row r="14">
      <c r="A14" s="2" t="s">
        <v>54</v>
      </c>
      <c r="B14" s="10">
        <f>2*PI()*B3/B13</f>
        <v>2.62347E+15</v>
      </c>
      <c r="D14" s="20" t="s">
        <v>44</v>
      </c>
      <c r="E14" s="21">
        <v>5.3</v>
      </c>
      <c r="F14" s="21">
        <v>2.8</v>
      </c>
      <c r="G14" s="19">
        <f t="shared" si="2"/>
        <v>0.5283018868</v>
      </c>
    </row>
    <row r="15">
      <c r="A15" s="2" t="s">
        <v>55</v>
      </c>
      <c r="B15" s="13">
        <v>4.775220833E7</v>
      </c>
    </row>
    <row r="16">
      <c r="A16" s="2" t="s">
        <v>56</v>
      </c>
      <c r="B16" s="13">
        <v>2.7</v>
      </c>
    </row>
    <row r="17">
      <c r="A17" s="8"/>
      <c r="B17" s="8"/>
    </row>
    <row r="18">
      <c r="A18" s="2" t="s">
        <v>57</v>
      </c>
      <c r="B18" s="8"/>
    </row>
    <row r="19">
      <c r="A19" s="2" t="s">
        <v>58</v>
      </c>
      <c r="B19" s="13">
        <f t="shared" ref="B19:B21" si="3">G4</f>
        <v>0.46875</v>
      </c>
    </row>
    <row r="20">
      <c r="A20" s="2" t="s">
        <v>59</v>
      </c>
      <c r="B20" s="13">
        <f t="shared" si="3"/>
        <v>0.4307692308</v>
      </c>
    </row>
    <row r="21">
      <c r="A21" s="2" t="s">
        <v>60</v>
      </c>
      <c r="B21" s="13">
        <f t="shared" si="3"/>
        <v>0.4956521739</v>
      </c>
    </row>
    <row r="22">
      <c r="A22" s="2" t="s">
        <v>61</v>
      </c>
      <c r="B22" s="13">
        <v>1.7</v>
      </c>
    </row>
    <row r="24">
      <c r="A24" s="1" t="s">
        <v>62</v>
      </c>
      <c r="B24" s="5">
        <f>8^2*PI()/(65^2)</f>
        <v>0.04758862244</v>
      </c>
    </row>
    <row r="26">
      <c r="A26" s="1" t="s">
        <v>63</v>
      </c>
    </row>
    <row r="27">
      <c r="A27" s="5">
        <f>417.4124614</f>
        <v>417.4124614</v>
      </c>
      <c r="B27" s="1" t="s">
        <v>64</v>
      </c>
    </row>
    <row r="28">
      <c r="A28" s="1">
        <v>417.412448</v>
      </c>
      <c r="B28" s="1" t="s">
        <v>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