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esktop\Research_UTokyo\Code\data-engineering-utokyo\data\result_sample\"/>
    </mc:Choice>
  </mc:AlternateContent>
  <xr:revisionPtr revIDLastSave="0" documentId="13_ncr:1_{5A9AC3D7-BD6C-4B88-B151-643C96914B6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シート1" sheetId="1" r:id="rId1"/>
    <sheet name="シート2" sheetId="2" r:id="rId2"/>
    <sheet name="シート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2" l="1"/>
  <c r="B24" i="2"/>
  <c r="G14" i="2"/>
  <c r="B14" i="2"/>
  <c r="G13" i="2"/>
  <c r="G12" i="2"/>
  <c r="B9" i="2"/>
  <c r="G6" i="2"/>
  <c r="B21" i="2" s="1"/>
  <c r="G5" i="2"/>
  <c r="P2" i="1" s="1"/>
  <c r="G4" i="2"/>
  <c r="B19" i="2" s="1"/>
  <c r="R2" i="1" s="1"/>
  <c r="S2" i="1" s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G30" i="1"/>
  <c r="F30" i="1"/>
  <c r="F29" i="1"/>
  <c r="F28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G5" i="1"/>
  <c r="G4" i="1"/>
  <c r="G3" i="1"/>
  <c r="V2" i="1"/>
  <c r="Q2" i="1"/>
  <c r="O2" i="1"/>
  <c r="G2" i="1"/>
  <c r="T2" i="1" l="1"/>
  <c r="U2" i="1" s="1"/>
  <c r="W2" i="1" s="1"/>
  <c r="B20" i="2"/>
</calcChain>
</file>

<file path=xl/sharedStrings.xml><?xml version="1.0" encoding="utf-8"?>
<sst xmlns="http://schemas.openxmlformats.org/spreadsheetml/2006/main" count="149" uniqueCount="67">
  <si>
    <t>時刻</t>
  </si>
  <si>
    <t>Sample</t>
  </si>
  <si>
    <t>物理定数</t>
  </si>
  <si>
    <t>光伝送効率測定</t>
  </si>
  <si>
    <t>トラップ光</t>
  </si>
  <si>
    <t>換算プランク定数(Js)</t>
  </si>
  <si>
    <t>11/11 20:00頃</t>
  </si>
  <si>
    <t>光速(m/s)</t>
  </si>
  <si>
    <t>K2</t>
  </si>
  <si>
    <t>E7</t>
  </si>
  <si>
    <t>伝送効率</t>
  </si>
  <si>
    <t>X軸パワー(mW)</t>
  </si>
  <si>
    <t>光電子増倍管</t>
  </si>
  <si>
    <t>Y軸パワー(mW)</t>
  </si>
  <si>
    <t>型番</t>
  </si>
  <si>
    <t>Hamamatsu R10699</t>
  </si>
  <si>
    <t>Z軸パワー(mW)</t>
  </si>
  <si>
    <t>量子効率 @718nm</t>
  </si>
  <si>
    <t>※新しい値を入力する場合は元の値を余白にコピーすること</t>
  </si>
  <si>
    <t>カソード放射感度(A/W)</t>
  </si>
  <si>
    <t>ゲイン</t>
  </si>
  <si>
    <t>リポンプ光</t>
  </si>
  <si>
    <t>原子特性</t>
  </si>
  <si>
    <t>原子</t>
  </si>
  <si>
    <t>フランシウム</t>
  </si>
  <si>
    <t>蛍光波長(m)</t>
  </si>
  <si>
    <t>蛍光周波数</t>
  </si>
  <si>
    <t>寿命(Hz)</t>
  </si>
  <si>
    <t>飽和強度(mW/cm^2)</t>
  </si>
  <si>
    <t>光</t>
  </si>
  <si>
    <t>x軸伝送効率</t>
  </si>
  <si>
    <t>y軸伝送効率</t>
  </si>
  <si>
    <t>z軸伝送効率</t>
  </si>
  <si>
    <t>ビーム直径(cm)</t>
  </si>
  <si>
    <t>立体角</t>
  </si>
  <si>
    <t>トラップ光周波数文献値(THz)</t>
  </si>
  <si>
    <t>Stony Brook, 2003</t>
  </si>
  <si>
    <t>Ferrara, 2009</t>
  </si>
  <si>
    <t>number</t>
  </si>
  <si>
    <t>Time</t>
  </si>
  <si>
    <t>x-axis trap optical power @K2 (mW)</t>
  </si>
  <si>
    <t>y-axis trap optical power @K2 (mW)</t>
  </si>
  <si>
    <t>z-axis trap optical power @K2 (mW)</t>
  </si>
  <si>
    <t>Trapped light frequency (THz)</t>
  </si>
  <si>
    <t>Detuned from literature value (MHz)</t>
  </si>
  <si>
    <t>Tuning away from trap frequency (MHz)</t>
  </si>
  <si>
    <t>Repump frequency (THz)</t>
  </si>
  <si>
    <t>Repump sweep</t>
  </si>
  <si>
    <t>Picoanne minimum (uA)</t>
  </si>
  <si>
    <t>Picoanne maximum (uA)</t>
  </si>
  <si>
    <t>Note</t>
  </si>
  <si>
    <t>E7 Reachable Power X-axis</t>
  </si>
  <si>
    <t>E7 Attained power Y-axis</t>
  </si>
  <si>
    <t>E7 Attained power Z-axis</t>
  </si>
  <si>
    <t>MOT center light intensity (mW/cm^2)</t>
  </si>
  <si>
    <t>Saturation parameter</t>
  </si>
  <si>
    <t>Effective line width (Hz)</t>
  </si>
  <si>
    <t>Atomic number - optical power conversion factor</t>
  </si>
  <si>
    <t>PMT current quantity (uA)</t>
  </si>
  <si>
    <t>Number of MOTs</t>
  </si>
  <si>
    <t>Without</t>
  </si>
  <si>
    <t>Power measurement only</t>
  </si>
  <si>
    <t>Timely fluctuations?</t>
  </si>
  <si>
    <t>Change Y position</t>
  </si>
  <si>
    <t>All irradiation</t>
  </si>
  <si>
    <t>Trap and repump light frequencies use literature values from Legnaro (2009)</t>
  </si>
  <si>
    <t>Iiyama PC time at J5 is 3 minutes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</si>
</sst>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\月d\日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游ゴシック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9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/>
    <xf numFmtId="11" fontId="1" fillId="0" borderId="0" xfId="0" applyNumberFormat="1" applyFont="1"/>
    <xf numFmtId="165" fontId="1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11" fontId="2" fillId="0" borderId="0" xfId="0" applyNumberFormat="1" applyFont="1" applyAlignment="1">
      <alignment horizontal="right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PMT</a:t>
            </a:r>
            <a:r>
              <a:rPr lang="ja-JP" altLang="en-US" b="0">
                <a:solidFill>
                  <a:srgbClr val="757575"/>
                </a:solidFill>
                <a:latin typeface="+mn-lt"/>
              </a:rPr>
              <a:t>電流量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シート1!$V$1</c:f>
              <c:strCache>
                <c:ptCount val="1"/>
                <c:pt idx="0">
                  <c:v>PMT current quantity (uA)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シート1!$G$2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シート1!$V$2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A1-4FEA-918F-E96019B87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050431"/>
        <c:axId val="1191740383"/>
      </c:scatterChart>
      <c:valAx>
        <c:axId val="12650504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1740383"/>
        <c:crosses val="autoZero"/>
        <c:crossBetween val="midCat"/>
      </c:valAx>
      <c:valAx>
        <c:axId val="11917403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PMT</a:t>
                </a:r>
                <a:r>
                  <a:rPr lang="ja-JP" altLang="en-US" b="0">
                    <a:solidFill>
                      <a:srgbClr val="000000"/>
                    </a:solidFill>
                    <a:latin typeface="+mn-lt"/>
                  </a:rPr>
                  <a:t>電流量 </a:t>
                </a:r>
                <a:r>
                  <a:rPr lang="en-US" altLang="ja-JP" b="0">
                    <a:solidFill>
                      <a:srgbClr val="000000"/>
                    </a:solidFill>
                    <a:latin typeface="+mn-lt"/>
                  </a:rPr>
                  <a:t>(</a:t>
                </a: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uA)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505043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PMT電流量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シート1!$V$1</c:f>
              <c:strCache>
                <c:ptCount val="1"/>
                <c:pt idx="0">
                  <c:v>PMT current quantity (uA)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シート1!$G$2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シート1!$V$2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5-4463-A001-36CF9E9FB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25276"/>
        <c:axId val="1404143872"/>
      </c:scatterChart>
      <c:valAx>
        <c:axId val="944252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04143872"/>
        <c:crosses val="autoZero"/>
        <c:crossBetween val="midCat"/>
      </c:valAx>
      <c:valAx>
        <c:axId val="1404143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PMT電流量 (uA)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42527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2</xdr:row>
      <xdr:rowOff>57150</xdr:rowOff>
    </xdr:from>
    <xdr:ext cx="8648700" cy="5353050"/>
    <xdr:graphicFrame macro="">
      <xdr:nvGraphicFramePr>
        <xdr:cNvPr id="2" name="Chart 1" title="グラフ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8648700" cy="535305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4"/>
  <sheetViews>
    <sheetView tabSelected="1" topLeftCell="I1" workbookViewId="0">
      <pane ySplit="1" topLeftCell="A2" activePane="bottomLeft" state="frozen"/>
      <selection pane="bottomLeft" activeCell="M8" sqref="M8"/>
    </sheetView>
  </sheetViews>
  <sheetFormatPr baseColWidth="10" defaultColWidth="12.59765625" defaultRowHeight="15.75" customHeight="1"/>
  <cols>
    <col min="1" max="1" width="6.265625" customWidth="1"/>
    <col min="2" max="2" width="10.796875" customWidth="1"/>
    <col min="3" max="5" width="27.46484375" customWidth="1"/>
    <col min="6" max="7" width="19.3984375" customWidth="1"/>
    <col min="8" max="8" width="26" customWidth="1"/>
    <col min="9" max="9" width="17.265625" customWidth="1"/>
    <col min="10" max="12" width="15.73046875" customWidth="1"/>
    <col min="13" max="13" width="51.46484375" customWidth="1"/>
    <col min="14" max="14" width="22" customWidth="1"/>
    <col min="15" max="16" width="14.59765625" customWidth="1"/>
    <col min="17" max="17" width="14.46484375" customWidth="1"/>
    <col min="18" max="18" width="22" customWidth="1"/>
    <col min="21" max="21" width="19.86328125" customWidth="1"/>
  </cols>
  <sheetData>
    <row r="1" spans="1:23" ht="15.75" customHeight="1">
      <c r="A1" s="1" t="s">
        <v>38</v>
      </c>
      <c r="B1" s="1" t="s">
        <v>39</v>
      </c>
      <c r="C1" s="2" t="s">
        <v>40</v>
      </c>
      <c r="D1" s="2" t="s">
        <v>41</v>
      </c>
      <c r="E1" s="2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/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ht="12.75">
      <c r="A2" s="1" t="s">
        <v>1</v>
      </c>
      <c r="B2" s="3">
        <v>0.62638888888888888</v>
      </c>
      <c r="C2" s="1">
        <v>41.2</v>
      </c>
      <c r="D2" s="1">
        <v>42.6</v>
      </c>
      <c r="E2" s="1">
        <v>42.2</v>
      </c>
      <c r="F2" s="1">
        <v>417.41244799999998</v>
      </c>
      <c r="G2" s="4">
        <f>(F2-シート2!$A$28)*10^6</f>
        <v>0</v>
      </c>
      <c r="H2" s="1">
        <v>-10</v>
      </c>
      <c r="I2" s="1">
        <v>366.89869800000002</v>
      </c>
      <c r="J2" s="1" t="s">
        <v>60</v>
      </c>
      <c r="K2" s="1">
        <v>15</v>
      </c>
      <c r="L2" s="1">
        <v>19</v>
      </c>
      <c r="M2" s="1" t="s">
        <v>65</v>
      </c>
      <c r="O2" s="5">
        <f>C2*シート2!$G$4</f>
        <v>19.3125</v>
      </c>
      <c r="P2" s="5">
        <f>D2*シート2!$G$5</f>
        <v>18.350769230769231</v>
      </c>
      <c r="Q2" s="5">
        <f>E2*シート2!$G$6</f>
        <v>20.916521739130438</v>
      </c>
      <c r="R2" s="5">
        <f>((C2*シート2!$B$19/(PI()*シート2!$B$22/2)^2)+(D2*シート2!$B$19/(PI()*シート2!$B$22/2)^2)+(E2*シート2!$B$19/(PI()*シート2!$B$22/2)^2))*2</f>
        <v>16.565487637025814</v>
      </c>
      <c r="S2" s="5">
        <f>R2/シート2!$B$16</f>
        <v>6.1353657914910418</v>
      </c>
      <c r="T2" s="5">
        <f>シート2!$B$15*SQRT(1+S2)</f>
        <v>127556202.57910645</v>
      </c>
      <c r="U2" s="6">
        <f>シート2!$B$2*シート2!$B$14*シート2!$B$15/2 * S2/(1+S2) * 1/(1+(2*ABS(2*PI()*H2*10^6)/T2)^2) * シート2!$B$24</f>
        <v>1.3716887032692289E-13</v>
      </c>
      <c r="V2" s="1">
        <f>L2-K2</f>
        <v>4</v>
      </c>
      <c r="W2" s="6">
        <f>(V2*10^(-6)*2) / (シート2!$B$8*シート2!$B$9*U2)</f>
        <v>56.079106534698063</v>
      </c>
    </row>
    <row r="3" spans="1:23" ht="12.75">
      <c r="A3" s="1">
        <v>1</v>
      </c>
      <c r="B3" s="3">
        <v>0.62486068287398666</v>
      </c>
      <c r="C3" s="1">
        <v>40</v>
      </c>
      <c r="D3" s="1">
        <v>40</v>
      </c>
      <c r="E3" s="1">
        <v>40</v>
      </c>
      <c r="F3" s="1">
        <v>417.41244799999998</v>
      </c>
      <c r="G3" s="4">
        <f>(F3-シート2!$A$28)*10^6</f>
        <v>0</v>
      </c>
      <c r="H3" s="1">
        <v>-10</v>
      </c>
      <c r="I3" s="1">
        <v>366.89869800000002</v>
      </c>
      <c r="J3" s="1" t="s">
        <v>60</v>
      </c>
      <c r="M3" s="1" t="s">
        <v>66</v>
      </c>
    </row>
    <row r="4" spans="1:23" ht="12.75">
      <c r="A4" s="1">
        <v>2</v>
      </c>
      <c r="B4" s="3">
        <v>0.63341182870499324</v>
      </c>
      <c r="F4" s="1">
        <v>417.41244799999998</v>
      </c>
      <c r="G4" s="4">
        <f>(F4-シート2!$A$28)*10^6</f>
        <v>0</v>
      </c>
      <c r="H4" s="1">
        <v>-10</v>
      </c>
      <c r="I4" s="1">
        <v>366.89869800000002</v>
      </c>
      <c r="J4" s="1" t="s">
        <v>60</v>
      </c>
    </row>
    <row r="5" spans="1:23" ht="12.75">
      <c r="A5" s="1">
        <v>3</v>
      </c>
      <c r="B5" s="3">
        <v>0.64048520833603106</v>
      </c>
      <c r="F5" s="1">
        <v>417.41244799999998</v>
      </c>
      <c r="G5" s="4">
        <f>(F5-シート2!$A$28)*10^6</f>
        <v>0</v>
      </c>
      <c r="H5" s="1">
        <v>-10</v>
      </c>
      <c r="I5" s="1">
        <v>366.89869800000002</v>
      </c>
      <c r="J5" s="1" t="s">
        <v>60</v>
      </c>
    </row>
    <row r="6" spans="1:23" ht="12.75">
      <c r="A6" s="1">
        <v>4</v>
      </c>
      <c r="B6" s="3">
        <v>0.64753621527779615</v>
      </c>
      <c r="F6" s="5">
        <f t="shared" ref="F6:F26" si="0">$F$5+(G6/(10^6))</f>
        <v>417.41245299999997</v>
      </c>
      <c r="G6" s="1">
        <v>5</v>
      </c>
      <c r="H6" s="1">
        <v>-10</v>
      </c>
      <c r="I6" s="1">
        <v>366.89869800000002</v>
      </c>
      <c r="J6" s="1" t="s">
        <v>60</v>
      </c>
    </row>
    <row r="7" spans="1:23" ht="12.75">
      <c r="A7" s="1">
        <v>5</v>
      </c>
      <c r="B7" s="3">
        <v>0.64852556712867226</v>
      </c>
      <c r="F7" s="5">
        <f t="shared" si="0"/>
        <v>417.41245799999996</v>
      </c>
      <c r="G7" s="1">
        <v>10</v>
      </c>
      <c r="H7" s="1">
        <v>-10</v>
      </c>
      <c r="I7" s="1">
        <v>366.89869800000002</v>
      </c>
      <c r="J7" s="1" t="s">
        <v>60</v>
      </c>
    </row>
    <row r="8" spans="1:23" ht="12.75">
      <c r="A8" s="1">
        <v>6</v>
      </c>
      <c r="B8" s="3">
        <v>0.65638336805568542</v>
      </c>
      <c r="F8" s="5">
        <f t="shared" si="0"/>
        <v>417.412463</v>
      </c>
      <c r="G8" s="1">
        <v>15</v>
      </c>
      <c r="H8" s="1">
        <v>-10</v>
      </c>
      <c r="I8" s="1">
        <v>366.89869800000002</v>
      </c>
      <c r="J8" s="1" t="s">
        <v>60</v>
      </c>
      <c r="K8" s="1">
        <v>9.8000000000000007</v>
      </c>
      <c r="L8" s="1">
        <v>10.199999999999999</v>
      </c>
    </row>
    <row r="9" spans="1:23" ht="12.75">
      <c r="A9" s="1">
        <v>7</v>
      </c>
      <c r="B9" s="3">
        <v>0.65981166667188518</v>
      </c>
      <c r="F9" s="5">
        <f t="shared" si="0"/>
        <v>417.41246799999999</v>
      </c>
      <c r="G9" s="1">
        <v>20</v>
      </c>
      <c r="H9" s="1">
        <v>-10</v>
      </c>
      <c r="I9" s="1">
        <v>366.89869800000002</v>
      </c>
      <c r="J9" s="1" t="s">
        <v>60</v>
      </c>
      <c r="K9" s="1">
        <v>9.6</v>
      </c>
      <c r="L9" s="1">
        <v>9.6999999999999993</v>
      </c>
    </row>
    <row r="10" spans="1:23" ht="12.75">
      <c r="A10" s="1">
        <v>8</v>
      </c>
      <c r="B10" s="3">
        <v>0.66305452545930166</v>
      </c>
      <c r="F10" s="5">
        <f t="shared" si="0"/>
        <v>417.412443</v>
      </c>
      <c r="G10" s="1">
        <v>-5</v>
      </c>
      <c r="H10" s="1">
        <v>-10</v>
      </c>
      <c r="I10" s="1">
        <v>366.89869800000002</v>
      </c>
      <c r="J10" s="1" t="s">
        <v>60</v>
      </c>
    </row>
    <row r="11" spans="1:23" ht="12.75">
      <c r="A11" s="1">
        <v>9</v>
      </c>
      <c r="B11" s="3">
        <v>0.66734276620263699</v>
      </c>
      <c r="F11" s="5">
        <f t="shared" si="0"/>
        <v>417.41243800000001</v>
      </c>
      <c r="G11" s="1">
        <v>-10</v>
      </c>
      <c r="H11" s="1">
        <v>-10</v>
      </c>
      <c r="I11" s="1">
        <v>366.89869800000002</v>
      </c>
      <c r="J11" s="1" t="s">
        <v>60</v>
      </c>
      <c r="K11" s="1">
        <v>10.1</v>
      </c>
      <c r="L11" s="1">
        <v>10.1</v>
      </c>
    </row>
    <row r="12" spans="1:23" ht="12.75">
      <c r="A12" s="1">
        <v>10</v>
      </c>
      <c r="B12" s="3">
        <v>0.66883174768008757</v>
      </c>
      <c r="F12" s="5">
        <f t="shared" si="0"/>
        <v>417.41243299999996</v>
      </c>
      <c r="G12" s="1">
        <v>-15</v>
      </c>
      <c r="H12" s="1">
        <v>-10</v>
      </c>
      <c r="I12" s="1">
        <v>366.89869800000002</v>
      </c>
      <c r="J12" s="1" t="s">
        <v>60</v>
      </c>
      <c r="K12" s="1">
        <v>9.9</v>
      </c>
      <c r="L12" s="1">
        <v>9.94</v>
      </c>
    </row>
    <row r="13" spans="1:23" ht="12.75">
      <c r="A13" s="1">
        <v>11</v>
      </c>
      <c r="B13" s="3">
        <v>0.67178231481375406</v>
      </c>
      <c r="F13" s="5">
        <f t="shared" si="0"/>
        <v>417.41242799999998</v>
      </c>
      <c r="G13" s="1">
        <v>-20</v>
      </c>
      <c r="H13" s="1">
        <v>-10</v>
      </c>
      <c r="I13" s="1">
        <v>366.89869800000002</v>
      </c>
      <c r="J13" s="1" t="s">
        <v>60</v>
      </c>
    </row>
    <row r="14" spans="1:23" ht="12.75">
      <c r="A14" s="1">
        <v>12</v>
      </c>
      <c r="B14" s="3">
        <v>0.67820145832956769</v>
      </c>
      <c r="F14" s="5">
        <f t="shared" si="0"/>
        <v>417.41242799999998</v>
      </c>
      <c r="G14" s="1">
        <v>-20</v>
      </c>
      <c r="H14" s="1">
        <v>-10</v>
      </c>
      <c r="I14" s="1">
        <v>366.89869800000002</v>
      </c>
      <c r="J14" s="1" t="s">
        <v>60</v>
      </c>
      <c r="K14" s="1">
        <v>9.6</v>
      </c>
      <c r="L14" s="1">
        <v>9.6</v>
      </c>
      <c r="M14" s="1" t="s">
        <v>63</v>
      </c>
    </row>
    <row r="15" spans="1:23" ht="12.75">
      <c r="A15" s="1">
        <v>13</v>
      </c>
      <c r="B15" s="3">
        <v>0.68061914351710584</v>
      </c>
      <c r="F15" s="5">
        <f t="shared" si="0"/>
        <v>417.41243299999996</v>
      </c>
      <c r="G15" s="1">
        <v>-15</v>
      </c>
      <c r="H15" s="1">
        <v>-10</v>
      </c>
      <c r="I15" s="1">
        <v>366.89869800000002</v>
      </c>
      <c r="J15" s="1" t="s">
        <v>60</v>
      </c>
      <c r="K15" s="1">
        <v>9.9</v>
      </c>
      <c r="L15" s="1">
        <v>10</v>
      </c>
    </row>
    <row r="16" spans="1:23" ht="12.75">
      <c r="A16" s="1">
        <v>14</v>
      </c>
      <c r="B16" s="3">
        <v>0.68371172453771578</v>
      </c>
      <c r="F16" s="5">
        <f t="shared" si="0"/>
        <v>417.41243800000001</v>
      </c>
      <c r="G16" s="1">
        <v>-10</v>
      </c>
      <c r="H16" s="1">
        <v>-10</v>
      </c>
      <c r="I16" s="1">
        <v>366.89869800000002</v>
      </c>
      <c r="J16" s="1" t="s">
        <v>60</v>
      </c>
    </row>
    <row r="17" spans="1:13" ht="12.75">
      <c r="A17" s="1">
        <v>15</v>
      </c>
      <c r="B17" s="3">
        <v>0.68662774305266794</v>
      </c>
      <c r="F17" s="5">
        <f t="shared" si="0"/>
        <v>417.412443</v>
      </c>
      <c r="G17" s="1">
        <v>-5</v>
      </c>
      <c r="H17" s="1">
        <v>-10</v>
      </c>
      <c r="I17" s="1">
        <v>366.89869800000002</v>
      </c>
      <c r="J17" s="1" t="s">
        <v>60</v>
      </c>
    </row>
    <row r="18" spans="1:13" ht="12.75">
      <c r="A18" s="1">
        <v>16</v>
      </c>
      <c r="B18" s="3">
        <v>0.68952885417093057</v>
      </c>
      <c r="F18" s="5">
        <f t="shared" si="0"/>
        <v>417.41244799999998</v>
      </c>
      <c r="G18" s="1">
        <v>0</v>
      </c>
      <c r="H18" s="1">
        <v>-10</v>
      </c>
      <c r="I18" s="1">
        <v>366.89869800000002</v>
      </c>
      <c r="J18" s="1" t="s">
        <v>60</v>
      </c>
    </row>
    <row r="19" spans="1:13" ht="12.75">
      <c r="A19" s="1">
        <v>17</v>
      </c>
      <c r="B19" s="3">
        <v>0.6926361574078328</v>
      </c>
      <c r="F19" s="5">
        <f t="shared" si="0"/>
        <v>417.41244799999998</v>
      </c>
      <c r="G19" s="1">
        <v>0</v>
      </c>
      <c r="H19" s="1">
        <v>-10</v>
      </c>
      <c r="I19" s="1">
        <v>366.89869800000002</v>
      </c>
      <c r="J19" s="1" t="s">
        <v>60</v>
      </c>
    </row>
    <row r="20" spans="1:13" ht="12.75">
      <c r="A20" s="1">
        <v>18</v>
      </c>
      <c r="B20" s="3">
        <v>0.69539828703273088</v>
      </c>
      <c r="F20" s="5">
        <f t="shared" si="0"/>
        <v>417.41245299999997</v>
      </c>
      <c r="G20" s="1">
        <v>5</v>
      </c>
      <c r="H20" s="1">
        <v>-10</v>
      </c>
      <c r="I20" s="1">
        <v>366.89869800000002</v>
      </c>
      <c r="J20" s="1" t="s">
        <v>60</v>
      </c>
    </row>
    <row r="21" spans="1:13" ht="12.75">
      <c r="A21" s="1">
        <v>19</v>
      </c>
      <c r="B21" s="3">
        <v>0.69903939814685145</v>
      </c>
      <c r="F21" s="5">
        <f t="shared" si="0"/>
        <v>417.41245799999996</v>
      </c>
      <c r="G21" s="1">
        <v>10</v>
      </c>
      <c r="H21" s="1">
        <v>-10</v>
      </c>
      <c r="I21" s="1">
        <v>366.89869800000002</v>
      </c>
      <c r="J21" s="1" t="s">
        <v>60</v>
      </c>
    </row>
    <row r="22" spans="1:13" ht="12.75">
      <c r="A22" s="1">
        <v>20</v>
      </c>
      <c r="B22" s="3">
        <v>0.70160290509375045</v>
      </c>
      <c r="F22" s="5">
        <f t="shared" si="0"/>
        <v>417.412463</v>
      </c>
      <c r="G22" s="1">
        <v>15</v>
      </c>
      <c r="H22" s="1">
        <v>-10</v>
      </c>
      <c r="I22" s="1">
        <v>366.89869800000002</v>
      </c>
      <c r="J22" s="1" t="s">
        <v>60</v>
      </c>
    </row>
    <row r="23" spans="1:13" ht="12.75">
      <c r="A23" s="1">
        <v>21</v>
      </c>
      <c r="B23" s="3">
        <v>0.70495503472193377</v>
      </c>
      <c r="F23" s="5">
        <f t="shared" si="0"/>
        <v>417.41246799999999</v>
      </c>
      <c r="G23" s="1">
        <v>20</v>
      </c>
      <c r="H23" s="1">
        <v>-10</v>
      </c>
      <c r="I23" s="1">
        <v>366.89869800000002</v>
      </c>
      <c r="J23" s="1" t="s">
        <v>60</v>
      </c>
    </row>
    <row r="24" spans="1:13" ht="12.75">
      <c r="A24" s="1"/>
      <c r="B24" s="3">
        <v>0.7218981712940149</v>
      </c>
      <c r="C24" s="1">
        <v>33</v>
      </c>
      <c r="D24" s="1">
        <v>40</v>
      </c>
      <c r="E24" s="1">
        <v>40</v>
      </c>
      <c r="F24" s="5">
        <f t="shared" si="0"/>
        <v>417.41246799999999</v>
      </c>
      <c r="G24" s="1">
        <v>20</v>
      </c>
      <c r="H24" s="1">
        <v>-10</v>
      </c>
      <c r="I24" s="1">
        <v>366.89869800000002</v>
      </c>
      <c r="J24" s="1" t="s">
        <v>60</v>
      </c>
      <c r="M24" s="1" t="s">
        <v>61</v>
      </c>
    </row>
    <row r="25" spans="1:13" ht="12.75">
      <c r="A25" s="1">
        <v>22</v>
      </c>
      <c r="B25" s="3">
        <v>0.90007400463218801</v>
      </c>
      <c r="F25" s="5">
        <f t="shared" si="0"/>
        <v>417.41247599999997</v>
      </c>
      <c r="G25" s="1">
        <v>28</v>
      </c>
      <c r="H25" s="1">
        <v>-10</v>
      </c>
      <c r="I25" s="1">
        <v>366.89869800000002</v>
      </c>
      <c r="J25" s="1" t="s">
        <v>60</v>
      </c>
      <c r="K25" s="1">
        <v>8.8000000000000007</v>
      </c>
      <c r="L25" s="1">
        <v>8.8000000000000007</v>
      </c>
      <c r="M25" s="1" t="s">
        <v>64</v>
      </c>
    </row>
    <row r="26" spans="1:13" ht="12.75">
      <c r="A26" s="1">
        <v>23</v>
      </c>
      <c r="B26" s="3">
        <v>0.90940928240888752</v>
      </c>
      <c r="F26" s="5">
        <f t="shared" si="0"/>
        <v>417.41247199999998</v>
      </c>
      <c r="G26" s="1">
        <v>24</v>
      </c>
      <c r="H26" s="1">
        <v>-10</v>
      </c>
      <c r="I26" s="1">
        <v>366.89869800000002</v>
      </c>
      <c r="J26" s="1" t="s">
        <v>60</v>
      </c>
      <c r="K26" s="1">
        <v>9.1999999999999993</v>
      </c>
      <c r="L26" s="1">
        <v>9.1999999999999993</v>
      </c>
    </row>
    <row r="27" spans="1:13" ht="12.75">
      <c r="A27" s="1"/>
      <c r="B27" s="7">
        <v>44513</v>
      </c>
      <c r="H27" s="1">
        <v>-10</v>
      </c>
      <c r="I27" s="1"/>
      <c r="J27" s="1"/>
    </row>
    <row r="28" spans="1:13" ht="12.75">
      <c r="A28" s="1">
        <v>24</v>
      </c>
      <c r="B28" s="3">
        <v>0.59930510416597826</v>
      </c>
      <c r="C28" s="1">
        <v>30</v>
      </c>
      <c r="D28" s="1">
        <v>30</v>
      </c>
      <c r="E28" s="1">
        <v>30</v>
      </c>
      <c r="F28" s="5">
        <f t="shared" ref="F28:F74" si="1">$F$5+(G28/(10^6))</f>
        <v>417.41244799999998</v>
      </c>
      <c r="G28" s="1">
        <v>0</v>
      </c>
      <c r="H28" s="1">
        <v>-10</v>
      </c>
      <c r="I28" s="1">
        <v>366.89869800000002</v>
      </c>
      <c r="J28" s="1" t="s">
        <v>60</v>
      </c>
    </row>
    <row r="29" spans="1:13" ht="12.75">
      <c r="A29" s="1">
        <v>25</v>
      </c>
      <c r="B29" s="3">
        <v>0.6033343518502079</v>
      </c>
      <c r="C29" s="3"/>
      <c r="F29" s="5">
        <f t="shared" si="1"/>
        <v>417.41244799999998</v>
      </c>
      <c r="G29" s="1">
        <v>0</v>
      </c>
      <c r="H29" s="1">
        <v>-10</v>
      </c>
      <c r="I29" s="1">
        <v>366.89869800000002</v>
      </c>
      <c r="J29" s="1" t="s">
        <v>60</v>
      </c>
    </row>
    <row r="30" spans="1:13" ht="12.75">
      <c r="A30" s="1">
        <v>26</v>
      </c>
      <c r="B30" s="3">
        <v>0.60785554398171371</v>
      </c>
      <c r="F30" s="5">
        <f t="shared" si="1"/>
        <v>417.41245299999997</v>
      </c>
      <c r="G30" s="5">
        <f>5</f>
        <v>5</v>
      </c>
      <c r="H30" s="1">
        <v>-10</v>
      </c>
      <c r="I30" s="1">
        <v>366.89869800000002</v>
      </c>
      <c r="J30" s="1" t="s">
        <v>60</v>
      </c>
    </row>
    <row r="31" spans="1:13" ht="12.75">
      <c r="A31" s="1">
        <v>27</v>
      </c>
      <c r="B31" s="3">
        <v>0.61168288194312481</v>
      </c>
      <c r="F31" s="5">
        <f t="shared" si="1"/>
        <v>417.41245799999996</v>
      </c>
      <c r="G31" s="1">
        <v>10</v>
      </c>
      <c r="H31" s="1">
        <v>-10</v>
      </c>
      <c r="I31" s="1">
        <v>366.89869800000002</v>
      </c>
      <c r="J31" s="1" t="s">
        <v>60</v>
      </c>
    </row>
    <row r="32" spans="1:13" ht="12.75">
      <c r="A32" s="1">
        <v>28</v>
      </c>
      <c r="B32" s="3">
        <v>0.61510333332989831</v>
      </c>
      <c r="F32" s="5">
        <f t="shared" si="1"/>
        <v>417.412463</v>
      </c>
      <c r="G32" s="1">
        <v>15</v>
      </c>
      <c r="H32" s="1">
        <v>-10</v>
      </c>
      <c r="I32" s="1">
        <v>366.89869800000002</v>
      </c>
      <c r="J32" s="1" t="s">
        <v>60</v>
      </c>
    </row>
    <row r="33" spans="1:13" ht="12.75">
      <c r="A33" s="1">
        <v>29</v>
      </c>
      <c r="B33" s="3">
        <v>0.6183443750051083</v>
      </c>
      <c r="F33" s="5">
        <f t="shared" si="1"/>
        <v>417.41246799999999</v>
      </c>
      <c r="G33" s="1">
        <v>20</v>
      </c>
      <c r="H33" s="1">
        <v>-10</v>
      </c>
      <c r="I33" s="1">
        <v>366.89869800000002</v>
      </c>
      <c r="J33" s="1" t="s">
        <v>60</v>
      </c>
    </row>
    <row r="34" spans="1:13" ht="12.75">
      <c r="A34" s="1">
        <v>30</v>
      </c>
      <c r="B34" s="3">
        <v>0.62215811343048699</v>
      </c>
      <c r="F34" s="5">
        <f t="shared" si="1"/>
        <v>417.412443</v>
      </c>
      <c r="G34" s="1">
        <v>-5</v>
      </c>
      <c r="H34" s="1">
        <v>-10</v>
      </c>
      <c r="I34" s="1">
        <v>366.89869800000002</v>
      </c>
      <c r="J34" s="1" t="s">
        <v>60</v>
      </c>
    </row>
    <row r="35" spans="1:13" ht="12.75">
      <c r="A35" s="1">
        <v>31</v>
      </c>
      <c r="B35" s="3">
        <v>0.625487939818413</v>
      </c>
      <c r="F35" s="5">
        <f t="shared" si="1"/>
        <v>417.41243800000001</v>
      </c>
      <c r="G35" s="1">
        <v>-10</v>
      </c>
      <c r="H35" s="1">
        <v>-10</v>
      </c>
      <c r="I35" s="1">
        <v>366.89869800000002</v>
      </c>
      <c r="J35" s="1" t="s">
        <v>60</v>
      </c>
    </row>
    <row r="36" spans="1:13" ht="12.75">
      <c r="A36" s="1">
        <v>32</v>
      </c>
      <c r="B36" s="3">
        <v>0.62961866897967411</v>
      </c>
      <c r="F36" s="5">
        <f t="shared" si="1"/>
        <v>417.41243299999996</v>
      </c>
      <c r="G36" s="1">
        <v>-15</v>
      </c>
      <c r="H36" s="1">
        <v>-10</v>
      </c>
      <c r="I36" s="1">
        <v>366.89869800000002</v>
      </c>
      <c r="J36" s="1" t="s">
        <v>60</v>
      </c>
    </row>
    <row r="37" spans="1:13" ht="12.75">
      <c r="A37" s="1">
        <v>33</v>
      </c>
      <c r="B37" s="3">
        <v>0.63266164351807674</v>
      </c>
      <c r="F37" s="5">
        <f t="shared" si="1"/>
        <v>417.41242799999998</v>
      </c>
      <c r="G37" s="1">
        <v>-20</v>
      </c>
      <c r="H37" s="1">
        <v>-10</v>
      </c>
      <c r="I37" s="1">
        <v>366.89869800000002</v>
      </c>
      <c r="J37" s="1" t="s">
        <v>60</v>
      </c>
    </row>
    <row r="38" spans="1:13" ht="12.75">
      <c r="A38" s="1">
        <v>34</v>
      </c>
      <c r="B38" s="3">
        <v>0.70082099537103204</v>
      </c>
      <c r="C38" s="1">
        <v>29.7</v>
      </c>
      <c r="D38" s="1">
        <v>31.1</v>
      </c>
      <c r="E38" s="1">
        <v>30.5</v>
      </c>
      <c r="F38" s="5">
        <f t="shared" si="1"/>
        <v>417.41244799999998</v>
      </c>
      <c r="G38" s="1">
        <v>0</v>
      </c>
      <c r="H38" s="1">
        <v>-10</v>
      </c>
      <c r="I38" s="1">
        <v>366.89869800000002</v>
      </c>
      <c r="J38" s="1" t="s">
        <v>60</v>
      </c>
      <c r="M38" s="1" t="s">
        <v>62</v>
      </c>
    </row>
    <row r="39" spans="1:13" ht="12.75">
      <c r="A39" s="1">
        <v>35</v>
      </c>
      <c r="B39" s="3">
        <v>0.70407913194503635</v>
      </c>
      <c r="F39" s="5">
        <f t="shared" si="1"/>
        <v>417.41244799999998</v>
      </c>
      <c r="G39" s="1">
        <v>0</v>
      </c>
      <c r="H39" s="1">
        <v>-10</v>
      </c>
      <c r="I39" s="1">
        <v>366.89869800000002</v>
      </c>
      <c r="J39" s="1" t="s">
        <v>60</v>
      </c>
      <c r="K39" s="1">
        <v>6.8</v>
      </c>
      <c r="L39" s="1">
        <v>7.15</v>
      </c>
      <c r="M39" s="1" t="s">
        <v>62</v>
      </c>
    </row>
    <row r="40" spans="1:13" ht="12.75">
      <c r="A40" s="1">
        <v>36</v>
      </c>
      <c r="B40" s="3">
        <v>0.70917172453482635</v>
      </c>
      <c r="F40" s="5">
        <f t="shared" si="1"/>
        <v>417.41247299999998</v>
      </c>
      <c r="G40" s="1">
        <v>25</v>
      </c>
      <c r="H40" s="1">
        <v>-10</v>
      </c>
      <c r="I40" s="1">
        <v>366.89869800000002</v>
      </c>
      <c r="J40" s="1" t="s">
        <v>60</v>
      </c>
      <c r="K40" s="1">
        <v>7.05</v>
      </c>
      <c r="L40" s="1">
        <v>7.15</v>
      </c>
    </row>
    <row r="41" spans="1:13" ht="12.75">
      <c r="A41" s="1">
        <v>37</v>
      </c>
      <c r="B41" s="3">
        <v>0.71198924768395955</v>
      </c>
      <c r="F41" s="5">
        <f t="shared" si="1"/>
        <v>417.41247799999996</v>
      </c>
      <c r="G41" s="1">
        <v>30</v>
      </c>
      <c r="H41" s="1">
        <v>-10</v>
      </c>
      <c r="I41" s="1">
        <v>366.89869800000002</v>
      </c>
      <c r="J41" s="1" t="s">
        <v>60</v>
      </c>
    </row>
    <row r="42" spans="1:13" ht="12.75">
      <c r="A42" s="1">
        <v>38</v>
      </c>
      <c r="B42" s="3">
        <v>0.71501607638492715</v>
      </c>
      <c r="F42" s="5">
        <f t="shared" si="1"/>
        <v>417.41248300000001</v>
      </c>
      <c r="G42" s="1">
        <v>35</v>
      </c>
      <c r="H42" s="1">
        <v>-10</v>
      </c>
      <c r="I42" s="1">
        <v>366.89869800000002</v>
      </c>
      <c r="J42" s="1" t="s">
        <v>60</v>
      </c>
      <c r="K42" s="1">
        <v>7.45</v>
      </c>
      <c r="L42" s="1">
        <v>7.41</v>
      </c>
    </row>
    <row r="43" spans="1:13" ht="12.75">
      <c r="A43" s="1">
        <v>39</v>
      </c>
      <c r="B43" s="3">
        <v>0.71845709490298759</v>
      </c>
      <c r="F43" s="5">
        <f t="shared" si="1"/>
        <v>417.412488</v>
      </c>
      <c r="G43" s="1">
        <v>40</v>
      </c>
      <c r="H43" s="1">
        <v>-10</v>
      </c>
      <c r="I43" s="1">
        <v>366.89869800000002</v>
      </c>
      <c r="J43" s="1" t="s">
        <v>60</v>
      </c>
    </row>
    <row r="44" spans="1:13" ht="12.75">
      <c r="A44" s="1">
        <v>40</v>
      </c>
      <c r="B44" s="3">
        <v>0.72148725694569293</v>
      </c>
      <c r="F44" s="5">
        <f t="shared" si="1"/>
        <v>417.41249299999998</v>
      </c>
      <c r="G44" s="1">
        <v>45</v>
      </c>
      <c r="H44" s="1">
        <v>-10</v>
      </c>
      <c r="I44" s="1">
        <v>366.89869800000002</v>
      </c>
      <c r="J44" s="1" t="s">
        <v>60</v>
      </c>
    </row>
    <row r="45" spans="1:13" ht="12.75">
      <c r="A45" s="1">
        <v>41</v>
      </c>
      <c r="B45" s="3">
        <v>0.72574697916570585</v>
      </c>
      <c r="F45" s="5">
        <f t="shared" si="1"/>
        <v>417.41249299999998</v>
      </c>
      <c r="G45" s="1">
        <v>45</v>
      </c>
      <c r="H45" s="1">
        <v>-10</v>
      </c>
      <c r="I45" s="1">
        <v>366.89869800000002</v>
      </c>
      <c r="J45" s="1" t="s">
        <v>60</v>
      </c>
    </row>
    <row r="46" spans="1:13" ht="12.75">
      <c r="A46" s="1">
        <v>42</v>
      </c>
      <c r="B46" s="3">
        <v>0.7286819675937295</v>
      </c>
      <c r="F46" s="5">
        <f t="shared" si="1"/>
        <v>417.41249799999997</v>
      </c>
      <c r="G46" s="1">
        <v>50</v>
      </c>
      <c r="H46" s="1">
        <v>-10</v>
      </c>
      <c r="I46" s="1">
        <v>366.89869800000002</v>
      </c>
      <c r="J46" s="1" t="s">
        <v>60</v>
      </c>
    </row>
    <row r="47" spans="1:13" ht="12.75">
      <c r="A47" s="1">
        <v>43</v>
      </c>
      <c r="B47" s="3">
        <v>0.73419493055553176</v>
      </c>
      <c r="F47" s="5">
        <f t="shared" si="1"/>
        <v>417.41242299999999</v>
      </c>
      <c r="G47" s="1">
        <v>-25</v>
      </c>
      <c r="H47" s="1">
        <v>-10</v>
      </c>
      <c r="I47" s="1">
        <v>366.89869800000002</v>
      </c>
      <c r="J47" s="1" t="s">
        <v>60</v>
      </c>
      <c r="K47" s="1">
        <v>7.6</v>
      </c>
      <c r="L47" s="1">
        <v>7.7</v>
      </c>
    </row>
    <row r="48" spans="1:13" ht="12.75">
      <c r="A48" s="1">
        <v>44</v>
      </c>
      <c r="B48" s="3">
        <v>0.73718070601898944</v>
      </c>
      <c r="F48" s="5">
        <f t="shared" si="1"/>
        <v>417.412418</v>
      </c>
      <c r="G48" s="1">
        <v>-30</v>
      </c>
      <c r="H48" s="1">
        <v>-10</v>
      </c>
      <c r="I48" s="1">
        <v>366.89869800000002</v>
      </c>
      <c r="J48" s="1" t="s">
        <v>60</v>
      </c>
    </row>
    <row r="49" spans="1:13" ht="12.75">
      <c r="A49" s="1">
        <v>45</v>
      </c>
      <c r="B49" s="3">
        <v>0.74019380786921829</v>
      </c>
      <c r="F49" s="5">
        <f t="shared" si="1"/>
        <v>417.41241299999996</v>
      </c>
      <c r="G49" s="1">
        <v>-35</v>
      </c>
      <c r="H49" s="1">
        <v>-10</v>
      </c>
      <c r="I49" s="1">
        <v>366.89869800000002</v>
      </c>
      <c r="J49" s="1" t="s">
        <v>60</v>
      </c>
    </row>
    <row r="50" spans="1:13" ht="12.75">
      <c r="A50" s="1">
        <v>46</v>
      </c>
      <c r="B50" s="3">
        <v>0.74354078703618143</v>
      </c>
      <c r="F50" s="5">
        <f t="shared" si="1"/>
        <v>417.41240799999997</v>
      </c>
      <c r="G50" s="1">
        <v>-40</v>
      </c>
      <c r="H50" s="1">
        <v>-10</v>
      </c>
      <c r="I50" s="1">
        <v>366.89869800000002</v>
      </c>
      <c r="J50" s="1" t="s">
        <v>60</v>
      </c>
    </row>
    <row r="51" spans="1:13" ht="12.75">
      <c r="A51" s="1">
        <v>47</v>
      </c>
      <c r="B51" s="3">
        <v>0.74611973379796837</v>
      </c>
      <c r="F51" s="5">
        <f t="shared" si="1"/>
        <v>417.41240299999998</v>
      </c>
      <c r="G51" s="1">
        <v>-45</v>
      </c>
      <c r="H51" s="1">
        <v>-10</v>
      </c>
      <c r="I51" s="1">
        <v>366.89869800000002</v>
      </c>
      <c r="J51" s="1" t="s">
        <v>60</v>
      </c>
    </row>
    <row r="52" spans="1:13" ht="12.75">
      <c r="A52" s="1">
        <v>48</v>
      </c>
      <c r="B52" s="3">
        <v>0.74964248843025416</v>
      </c>
      <c r="F52" s="5">
        <f t="shared" si="1"/>
        <v>417.412398</v>
      </c>
      <c r="G52" s="1">
        <v>-50</v>
      </c>
      <c r="H52" s="1">
        <v>-10</v>
      </c>
      <c r="I52" s="1">
        <v>366.89869800000002</v>
      </c>
      <c r="J52" s="1" t="s">
        <v>60</v>
      </c>
    </row>
    <row r="53" spans="1:13" ht="12.75">
      <c r="A53" s="1">
        <v>49</v>
      </c>
      <c r="B53" s="3">
        <v>0.75308187499467749</v>
      </c>
      <c r="F53" s="5">
        <f t="shared" si="1"/>
        <v>417.41244799999998</v>
      </c>
      <c r="G53" s="1">
        <v>0</v>
      </c>
      <c r="H53" s="1">
        <v>-10</v>
      </c>
      <c r="I53" s="1">
        <v>366.89869800000002</v>
      </c>
      <c r="J53" s="1" t="s">
        <v>60</v>
      </c>
    </row>
    <row r="54" spans="1:13" ht="12.75">
      <c r="A54" s="1"/>
      <c r="B54" s="3">
        <v>0.76212379629578209</v>
      </c>
      <c r="C54" s="1">
        <v>29.4</v>
      </c>
      <c r="D54" s="1">
        <v>30</v>
      </c>
      <c r="E54" s="1">
        <v>28.5</v>
      </c>
      <c r="F54" s="5">
        <f t="shared" si="1"/>
        <v>417.41246100000001</v>
      </c>
      <c r="G54" s="1">
        <v>13</v>
      </c>
      <c r="H54" s="1">
        <v>-10</v>
      </c>
      <c r="I54" s="1">
        <v>366.898751</v>
      </c>
      <c r="J54" s="1" t="s">
        <v>60</v>
      </c>
      <c r="M54" s="1" t="s">
        <v>61</v>
      </c>
    </row>
    <row r="55" spans="1:13" ht="12.75">
      <c r="A55" s="1">
        <v>50</v>
      </c>
      <c r="B55" s="3">
        <v>0.84581361111486331</v>
      </c>
      <c r="F55" s="5">
        <f t="shared" si="1"/>
        <v>417.41244799999998</v>
      </c>
      <c r="G55" s="1">
        <v>0</v>
      </c>
      <c r="H55" s="1">
        <v>-10</v>
      </c>
      <c r="I55" s="1">
        <v>366.89869800000002</v>
      </c>
      <c r="J55" s="1" t="s">
        <v>60</v>
      </c>
    </row>
    <row r="56" spans="1:13" ht="12.75">
      <c r="A56" s="1">
        <v>51</v>
      </c>
      <c r="B56" s="3">
        <v>0.84953646990470588</v>
      </c>
      <c r="F56" s="5">
        <f t="shared" si="1"/>
        <v>417.41245299999997</v>
      </c>
      <c r="G56" s="1">
        <v>5</v>
      </c>
      <c r="H56" s="1">
        <v>-10</v>
      </c>
      <c r="I56" s="1">
        <v>366.89869800000002</v>
      </c>
      <c r="J56" s="1" t="s">
        <v>60</v>
      </c>
    </row>
    <row r="57" spans="1:13" ht="12.75">
      <c r="A57" s="1">
        <v>52</v>
      </c>
      <c r="B57" s="3">
        <v>0.85449960648111301</v>
      </c>
      <c r="F57" s="5">
        <f t="shared" si="1"/>
        <v>417.41244799999998</v>
      </c>
      <c r="G57" s="1">
        <v>0</v>
      </c>
      <c r="H57" s="1">
        <v>-10</v>
      </c>
      <c r="I57" s="1">
        <v>366.89869800000002</v>
      </c>
      <c r="J57" s="1" t="s">
        <v>60</v>
      </c>
    </row>
    <row r="58" spans="1:13" ht="12.75">
      <c r="A58" s="1">
        <v>53</v>
      </c>
      <c r="B58" s="3">
        <v>0.85641469907568535</v>
      </c>
      <c r="F58" s="5">
        <f t="shared" si="1"/>
        <v>417.412443</v>
      </c>
      <c r="G58" s="1">
        <v>-5</v>
      </c>
      <c r="H58" s="1">
        <v>-10</v>
      </c>
      <c r="I58" s="1">
        <v>366.89869800000002</v>
      </c>
      <c r="J58" s="1" t="s">
        <v>60</v>
      </c>
    </row>
    <row r="59" spans="1:13" ht="12.75">
      <c r="A59" s="1">
        <v>54</v>
      </c>
      <c r="B59" s="3">
        <v>0.8593948958296096</v>
      </c>
      <c r="F59" s="5">
        <f t="shared" si="1"/>
        <v>417.41245799999996</v>
      </c>
      <c r="G59" s="1">
        <v>10</v>
      </c>
      <c r="H59" s="1">
        <v>-10</v>
      </c>
      <c r="I59" s="1">
        <v>366.89869800000002</v>
      </c>
      <c r="J59" s="1" t="s">
        <v>60</v>
      </c>
    </row>
    <row r="60" spans="1:13" ht="12.75">
      <c r="A60" s="1">
        <v>55</v>
      </c>
      <c r="B60" s="3">
        <v>0.86346538194629829</v>
      </c>
      <c r="F60" s="5">
        <f t="shared" si="1"/>
        <v>417.412463</v>
      </c>
      <c r="G60" s="1">
        <v>15</v>
      </c>
      <c r="H60" s="1">
        <v>-10</v>
      </c>
      <c r="I60" s="1">
        <v>366.89869800000002</v>
      </c>
      <c r="J60" s="1" t="s">
        <v>60</v>
      </c>
    </row>
    <row r="61" spans="1:13" ht="12.75">
      <c r="A61" s="1">
        <v>56</v>
      </c>
      <c r="B61" s="3">
        <v>0.86622135416837409</v>
      </c>
      <c r="F61" s="5">
        <f t="shared" si="1"/>
        <v>417.41246799999999</v>
      </c>
      <c r="G61" s="1">
        <v>20</v>
      </c>
      <c r="H61" s="1">
        <v>-10</v>
      </c>
      <c r="I61" s="1">
        <v>366.89869800000002</v>
      </c>
      <c r="J61" s="1" t="s">
        <v>60</v>
      </c>
    </row>
    <row r="62" spans="1:13" ht="12.75">
      <c r="A62" s="1">
        <v>57</v>
      </c>
      <c r="B62" s="3">
        <v>0.86942171296686865</v>
      </c>
      <c r="F62" s="5">
        <f t="shared" si="1"/>
        <v>417.41247299999998</v>
      </c>
      <c r="G62" s="1">
        <v>25</v>
      </c>
      <c r="H62" s="1">
        <v>-10</v>
      </c>
      <c r="I62" s="1">
        <v>366.89869800000002</v>
      </c>
      <c r="J62" s="1" t="s">
        <v>60</v>
      </c>
    </row>
    <row r="63" spans="1:13" ht="12.75">
      <c r="A63" s="1">
        <v>58</v>
      </c>
      <c r="B63" s="3">
        <v>0.87293050925654825</v>
      </c>
      <c r="F63" s="5">
        <f t="shared" si="1"/>
        <v>417.41246100000001</v>
      </c>
      <c r="G63" s="1">
        <v>13</v>
      </c>
      <c r="H63" s="1">
        <v>-10</v>
      </c>
      <c r="I63" s="1">
        <v>366.898751</v>
      </c>
      <c r="J63" s="1" t="s">
        <v>60</v>
      </c>
    </row>
    <row r="64" spans="1:13" ht="12.75">
      <c r="A64" s="1">
        <v>59</v>
      </c>
      <c r="B64" s="3">
        <v>0.87694124999688938</v>
      </c>
      <c r="F64" s="5">
        <f t="shared" si="1"/>
        <v>417.41246799999999</v>
      </c>
      <c r="G64" s="1">
        <v>20</v>
      </c>
      <c r="H64" s="1">
        <v>-10</v>
      </c>
      <c r="I64" s="1">
        <v>366.89869800000002</v>
      </c>
      <c r="J64" s="1" t="s">
        <v>60</v>
      </c>
    </row>
    <row r="65" spans="1:10" ht="12.75">
      <c r="A65" s="1">
        <v>60</v>
      </c>
      <c r="B65" s="3">
        <v>0.88016152777709067</v>
      </c>
      <c r="F65" s="5">
        <f t="shared" si="1"/>
        <v>417.41246799999999</v>
      </c>
      <c r="G65" s="1">
        <v>20</v>
      </c>
      <c r="H65" s="1">
        <v>-10</v>
      </c>
      <c r="I65" s="1">
        <v>366.89869800000002</v>
      </c>
      <c r="J65" s="1" t="s">
        <v>60</v>
      </c>
    </row>
    <row r="66" spans="1:10" ht="12.75">
      <c r="B66" s="3">
        <v>0.89375233796454268</v>
      </c>
      <c r="C66" s="1">
        <v>273</v>
      </c>
      <c r="D66" s="1">
        <v>28</v>
      </c>
      <c r="E66" s="1">
        <v>23.5</v>
      </c>
      <c r="F66" s="5">
        <f t="shared" si="1"/>
        <v>417.41246799999999</v>
      </c>
      <c r="G66" s="1">
        <v>20</v>
      </c>
      <c r="H66" s="1">
        <v>-10</v>
      </c>
      <c r="I66" s="1">
        <v>366.89869800000002</v>
      </c>
      <c r="J66" s="1" t="s">
        <v>60</v>
      </c>
    </row>
    <row r="67" spans="1:10" ht="12.75">
      <c r="F67" s="5">
        <f t="shared" si="1"/>
        <v>417.41244799999998</v>
      </c>
      <c r="H67" s="5">
        <f t="shared" ref="H67:H74" si="2">$H$5+G67</f>
        <v>-10</v>
      </c>
      <c r="I67" s="1">
        <v>366.89869800000002</v>
      </c>
      <c r="J67" s="1" t="s">
        <v>60</v>
      </c>
    </row>
    <row r="68" spans="1:10" ht="12.75">
      <c r="F68" s="5">
        <f t="shared" si="1"/>
        <v>417.41244799999998</v>
      </c>
      <c r="H68" s="5">
        <f t="shared" si="2"/>
        <v>-10</v>
      </c>
      <c r="I68" s="1">
        <v>366.89869800000002</v>
      </c>
      <c r="J68" s="1" t="s">
        <v>60</v>
      </c>
    </row>
    <row r="69" spans="1:10" ht="12.75">
      <c r="F69" s="5">
        <f t="shared" si="1"/>
        <v>417.41244799999998</v>
      </c>
      <c r="H69" s="5">
        <f t="shared" si="2"/>
        <v>-10</v>
      </c>
      <c r="I69" s="1">
        <v>366.89869800000002</v>
      </c>
      <c r="J69" s="1" t="s">
        <v>60</v>
      </c>
    </row>
    <row r="70" spans="1:10" ht="12.75">
      <c r="F70" s="5">
        <f t="shared" si="1"/>
        <v>417.41244799999998</v>
      </c>
      <c r="H70" s="5">
        <f t="shared" si="2"/>
        <v>-10</v>
      </c>
      <c r="I70" s="1">
        <v>366.89869800000002</v>
      </c>
      <c r="J70" s="1" t="s">
        <v>60</v>
      </c>
    </row>
    <row r="71" spans="1:10" ht="12.75">
      <c r="F71" s="5">
        <f t="shared" si="1"/>
        <v>417.41244799999998</v>
      </c>
      <c r="H71" s="5">
        <f t="shared" si="2"/>
        <v>-10</v>
      </c>
      <c r="I71" s="1">
        <v>366.89869800000002</v>
      </c>
      <c r="J71" s="1" t="s">
        <v>60</v>
      </c>
    </row>
    <row r="72" spans="1:10" ht="12.75">
      <c r="F72" s="5">
        <f t="shared" si="1"/>
        <v>417.41244799999998</v>
      </c>
      <c r="H72" s="5">
        <f t="shared" si="2"/>
        <v>-10</v>
      </c>
      <c r="I72" s="1">
        <v>366.89869800000002</v>
      </c>
      <c r="J72" s="1" t="s">
        <v>60</v>
      </c>
    </row>
    <row r="73" spans="1:10" ht="12.75">
      <c r="F73" s="5">
        <f t="shared" si="1"/>
        <v>417.41244799999998</v>
      </c>
      <c r="H73" s="5">
        <f t="shared" si="2"/>
        <v>-10</v>
      </c>
      <c r="I73" s="1">
        <v>366.89869800000002</v>
      </c>
      <c r="J73" s="1" t="s">
        <v>60</v>
      </c>
    </row>
    <row r="74" spans="1:10" ht="12.75">
      <c r="F74" s="5">
        <f t="shared" si="1"/>
        <v>417.41244799999998</v>
      </c>
      <c r="H74" s="5">
        <f t="shared" si="2"/>
        <v>-10</v>
      </c>
      <c r="I74" s="1">
        <v>366.89869800000002</v>
      </c>
      <c r="J74" s="1" t="s">
        <v>60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baseColWidth="10" defaultColWidth="12.59765625" defaultRowHeight="15.75" customHeight="1"/>
  <cols>
    <col min="1" max="1" width="23.46484375" customWidth="1"/>
    <col min="2" max="2" width="17.73046875" customWidth="1"/>
    <col min="4" max="4" width="12.86328125" customWidth="1"/>
  </cols>
  <sheetData>
    <row r="1" spans="1:7" ht="15.75" customHeight="1">
      <c r="A1" s="2" t="s">
        <v>2</v>
      </c>
      <c r="B1" s="8"/>
      <c r="D1" s="9" t="s">
        <v>3</v>
      </c>
      <c r="E1" s="1" t="s">
        <v>4</v>
      </c>
    </row>
    <row r="2" spans="1:7" ht="15.75" customHeight="1">
      <c r="A2" s="2" t="s">
        <v>5</v>
      </c>
      <c r="B2" s="10">
        <v>1.05457E-34</v>
      </c>
      <c r="D2" s="11" t="s">
        <v>0</v>
      </c>
      <c r="E2" s="12" t="s">
        <v>6</v>
      </c>
    </row>
    <row r="3" spans="1:7" ht="15.75" customHeight="1">
      <c r="A3" s="2" t="s">
        <v>7</v>
      </c>
      <c r="B3" s="13">
        <v>299792458</v>
      </c>
      <c r="D3" s="14"/>
      <c r="E3" s="15" t="s">
        <v>8</v>
      </c>
      <c r="F3" s="15" t="s">
        <v>9</v>
      </c>
      <c r="G3" s="16" t="s">
        <v>10</v>
      </c>
    </row>
    <row r="4" spans="1:7" ht="15.75" customHeight="1">
      <c r="A4" s="8"/>
      <c r="B4" s="8"/>
      <c r="D4" s="17" t="s">
        <v>11</v>
      </c>
      <c r="E4" s="18">
        <v>48</v>
      </c>
      <c r="F4" s="18">
        <v>22.5</v>
      </c>
      <c r="G4" s="19">
        <f t="shared" ref="G4:G6" si="0">F4/E4</f>
        <v>0.46875</v>
      </c>
    </row>
    <row r="5" spans="1:7" ht="15.75" customHeight="1">
      <c r="A5" s="2" t="s">
        <v>12</v>
      </c>
      <c r="B5" s="8"/>
      <c r="D5" s="17" t="s">
        <v>13</v>
      </c>
      <c r="E5" s="18">
        <v>19.5</v>
      </c>
      <c r="F5" s="18">
        <v>8.4</v>
      </c>
      <c r="G5" s="19">
        <f t="shared" si="0"/>
        <v>0.43076923076923079</v>
      </c>
    </row>
    <row r="6" spans="1:7" ht="15.75" customHeight="1">
      <c r="A6" s="2" t="s">
        <v>14</v>
      </c>
      <c r="B6" s="2" t="s">
        <v>15</v>
      </c>
      <c r="D6" s="20" t="s">
        <v>16</v>
      </c>
      <c r="E6" s="21">
        <v>23</v>
      </c>
      <c r="F6" s="21">
        <v>11.4</v>
      </c>
      <c r="G6" s="19">
        <f t="shared" si="0"/>
        <v>0.4956521739130435</v>
      </c>
    </row>
    <row r="7" spans="1:7" ht="15.75" customHeight="1">
      <c r="A7" s="2" t="s">
        <v>17</v>
      </c>
      <c r="B7" s="13">
        <v>0.1</v>
      </c>
      <c r="D7" s="1" t="s">
        <v>18</v>
      </c>
    </row>
    <row r="8" spans="1:7" ht="15.75" customHeight="1">
      <c r="A8" s="2" t="s">
        <v>19</v>
      </c>
      <c r="B8" s="13">
        <v>0.08</v>
      </c>
    </row>
    <row r="9" spans="1:7" ht="15.75" customHeight="1">
      <c r="A9" s="2" t="s">
        <v>20</v>
      </c>
      <c r="B9" s="13">
        <f>1.3*10^7</f>
        <v>13000000</v>
      </c>
      <c r="D9" s="9" t="s">
        <v>3</v>
      </c>
      <c r="E9" s="1" t="s">
        <v>21</v>
      </c>
    </row>
    <row r="10" spans="1:7" ht="15.75" customHeight="1">
      <c r="A10" s="8"/>
      <c r="B10" s="8"/>
      <c r="D10" s="11" t="s">
        <v>0</v>
      </c>
      <c r="E10" s="12" t="s">
        <v>6</v>
      </c>
    </row>
    <row r="11" spans="1:7" ht="15.75" customHeight="1">
      <c r="A11" s="2" t="s">
        <v>22</v>
      </c>
      <c r="B11" s="8"/>
      <c r="D11" s="14"/>
      <c r="E11" s="15" t="s">
        <v>8</v>
      </c>
      <c r="F11" s="15" t="s">
        <v>9</v>
      </c>
      <c r="G11" s="16" t="s">
        <v>10</v>
      </c>
    </row>
    <row r="12" spans="1:7" ht="15.75" customHeight="1">
      <c r="A12" s="2" t="s">
        <v>23</v>
      </c>
      <c r="B12" s="2" t="s">
        <v>24</v>
      </c>
      <c r="D12" s="17" t="s">
        <v>11</v>
      </c>
      <c r="E12" s="18">
        <v>6.6</v>
      </c>
      <c r="F12" s="18">
        <v>4.5999999999999996</v>
      </c>
      <c r="G12" s="19">
        <f t="shared" ref="G12:G14" si="1">F12/E12</f>
        <v>0.69696969696969691</v>
      </c>
    </row>
    <row r="13" spans="1:7" ht="15.75" customHeight="1">
      <c r="A13" s="2" t="s">
        <v>25</v>
      </c>
      <c r="B13" s="13">
        <v>7.1800000000000005E-7</v>
      </c>
      <c r="D13" s="17" t="s">
        <v>13</v>
      </c>
      <c r="E13" s="18">
        <v>4.2</v>
      </c>
      <c r="F13" s="18">
        <v>1.7</v>
      </c>
      <c r="G13" s="19">
        <f t="shared" si="1"/>
        <v>0.40476190476190471</v>
      </c>
    </row>
    <row r="14" spans="1:7" ht="15.75" customHeight="1">
      <c r="A14" s="2" t="s">
        <v>26</v>
      </c>
      <c r="B14" s="10">
        <f>2*PI()*B3/B13</f>
        <v>2623470149455227</v>
      </c>
      <c r="D14" s="20" t="s">
        <v>16</v>
      </c>
      <c r="E14" s="21">
        <v>5.3</v>
      </c>
      <c r="F14" s="21">
        <v>2.8</v>
      </c>
      <c r="G14" s="19">
        <f t="shared" si="1"/>
        <v>0.52830188679245282</v>
      </c>
    </row>
    <row r="15" spans="1:7" ht="15.75" customHeight="1">
      <c r="A15" s="2" t="s">
        <v>27</v>
      </c>
      <c r="B15" s="13">
        <v>47752208.329999998</v>
      </c>
    </row>
    <row r="16" spans="1:7" ht="15.75" customHeight="1">
      <c r="A16" s="2" t="s">
        <v>28</v>
      </c>
      <c r="B16" s="13">
        <v>2.7</v>
      </c>
    </row>
    <row r="17" spans="1:2" ht="15.75" customHeight="1">
      <c r="A17" s="8"/>
      <c r="B17" s="8"/>
    </row>
    <row r="18" spans="1:2" ht="15.75" customHeight="1">
      <c r="A18" s="2" t="s">
        <v>29</v>
      </c>
      <c r="B18" s="8"/>
    </row>
    <row r="19" spans="1:2" ht="15.75" customHeight="1">
      <c r="A19" s="2" t="s">
        <v>30</v>
      </c>
      <c r="B19" s="13">
        <f t="shared" ref="B19:B21" si="2">G4</f>
        <v>0.46875</v>
      </c>
    </row>
    <row r="20" spans="1:2" ht="15.75" customHeight="1">
      <c r="A20" s="2" t="s">
        <v>31</v>
      </c>
      <c r="B20" s="13">
        <f t="shared" si="2"/>
        <v>0.43076923076923079</v>
      </c>
    </row>
    <row r="21" spans="1:2" ht="17.649999999999999">
      <c r="A21" s="2" t="s">
        <v>32</v>
      </c>
      <c r="B21" s="13">
        <f t="shared" si="2"/>
        <v>0.4956521739130435</v>
      </c>
    </row>
    <row r="22" spans="1:2" ht="17.649999999999999">
      <c r="A22" s="2" t="s">
        <v>33</v>
      </c>
      <c r="B22" s="13">
        <v>1.7</v>
      </c>
    </row>
    <row r="24" spans="1:2" ht="12.75">
      <c r="A24" s="1" t="s">
        <v>34</v>
      </c>
      <c r="B24" s="5">
        <f>8^2*PI()/(65^2)</f>
        <v>4.7588622444910474E-2</v>
      </c>
    </row>
    <row r="26" spans="1:2" ht="12.75">
      <c r="A26" s="1" t="s">
        <v>35</v>
      </c>
    </row>
    <row r="27" spans="1:2" ht="12.75">
      <c r="A27" s="5">
        <f>417.4124614</f>
        <v>417.41246139999998</v>
      </c>
      <c r="B27" s="1" t="s">
        <v>36</v>
      </c>
    </row>
    <row r="28" spans="1:2" ht="12.75">
      <c r="A28" s="1">
        <v>417.41244799999998</v>
      </c>
      <c r="B28" s="1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9765625" defaultRowHeight="15.75" customHeight="1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シート1</vt:lpstr>
      <vt:lpstr>シート2</vt:lpstr>
      <vt:lpstr>シート3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Wixinger</cp:lastModifiedBy>
  <dcterms:modified xsi:type="dcterms:W3CDTF">2022-09-17T12:01:34Z</dcterms:modified>
</cp:coreProperties>
</file>